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1628" windowHeight="6036" tabRatio="334" activeTab="0"/>
  </bookViews>
  <sheets>
    <sheet name="Giriş" sheetId="1" r:id="rId1"/>
    <sheet name="Bordro" sheetId="2" r:id="rId2"/>
    <sheet name="ÖDEMEEMRİ" sheetId="3" state="hidden" r:id="rId3"/>
    <sheet name="Yolluk Açıklama" sheetId="4" r:id="rId4"/>
    <sheet name="Hesap Kodları (makif" sheetId="5" state="hidden" r:id="rId5"/>
  </sheets>
  <externalReferences>
    <externalReference r:id="rId8"/>
  </externalReferences>
  <definedNames>
    <definedName name="gundelık">'Giriş'!#REF!</definedName>
    <definedName name="_xlnm.Print_Area" localSheetId="1">'Bordro'!$B$1:$L$59</definedName>
    <definedName name="_xlnm.Print_Area" localSheetId="0">'Giriş'!$P$1:$P$25</definedName>
    <definedName name="_xlnm.Print_Area" localSheetId="2">'ÖDEMEEMRİ'!$A$1:$U$52</definedName>
    <definedName name="yevmiye" localSheetId="1">'Bordro'!$C$4</definedName>
  </definedNames>
  <calcPr fullCalcOnLoad="1"/>
</workbook>
</file>

<file path=xl/comments1.xml><?xml version="1.0" encoding="utf-8"?>
<comments xmlns="http://schemas.openxmlformats.org/spreadsheetml/2006/main">
  <authors>
    <author>Ali TEMİZKALP</author>
  </authors>
  <commentList>
    <comment ref="H6" authorId="0">
      <text>
        <r>
          <rPr>
            <b/>
            <sz val="8"/>
            <rFont val="Tahoma"/>
            <family val="2"/>
          </rPr>
          <t>Ali TEMİZKALP: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Ek göstergesi 3000 olarlar için(öğrt.için)Öğrt.dışında 1.derecede olsa  2-4 olan yevmiye uygulanacaktır</t>
        </r>
      </text>
    </comment>
    <comment ref="E12" authorId="0">
      <text>
        <r>
          <rPr>
            <b/>
            <sz val="8"/>
            <rFont val="Tahoma"/>
            <family val="2"/>
          </rPr>
          <t xml:space="preserve">Ali TEMİZKALP:
</t>
        </r>
        <r>
          <rPr>
            <sz val="8"/>
            <color indexed="12"/>
            <rFont val="Tahoma"/>
            <family val="2"/>
          </rPr>
          <t xml:space="preserve">Öğleden sonra (13.00) dönülmüşse 1/3 - </t>
        </r>
        <r>
          <rPr>
            <sz val="8"/>
            <color indexed="14"/>
            <rFont val="Tahoma"/>
            <family val="2"/>
          </rPr>
          <t>Akşam dönülmüşse(19,00) 2/3</t>
        </r>
        <r>
          <rPr>
            <sz val="8"/>
            <color indexed="12"/>
            <rFont val="Tahoma"/>
            <family val="2"/>
          </rPr>
          <t xml:space="preserve"> gece geçirilmişse 1 tam gün yevmiye yazılacaktır.</t>
        </r>
      </text>
    </comment>
    <comment ref="F12" authorId="0">
      <text>
        <r>
          <rPr>
            <b/>
            <sz val="8"/>
            <rFont val="Tahoma"/>
            <family val="2"/>
          </rPr>
          <t>Ali TEMİZKALP: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Kendisi ise 1kişilik- Refakatli ise 2 kişilik yok ücreti yazınız.
Tedavi 1günden fazla sürmüşse  sadece gidiş yol ücretini yazınız. Dönüş ücreti bir alt satıra yazılacaktır.</t>
        </r>
      </text>
    </comment>
    <comment ref="C12" authorId="0">
      <text>
        <r>
          <rPr>
            <b/>
            <sz val="8"/>
            <rFont val="Tahoma"/>
            <family val="2"/>
          </rPr>
          <t>Ali TEMİZKALP: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Aynı gün dönülmüş ise tek satırda yazınız. </t>
        </r>
        <r>
          <rPr>
            <sz val="8"/>
            <color indexed="14"/>
            <rFont val="Tahoma"/>
            <family val="2"/>
          </rPr>
          <t>Biga-Ç.Kale-Biga</t>
        </r>
        <r>
          <rPr>
            <sz val="8"/>
            <color indexed="12"/>
            <rFont val="Tahoma"/>
            <family val="2"/>
          </rPr>
          <t xml:space="preserve">  gibi</t>
        </r>
      </text>
    </comment>
    <comment ref="B12" authorId="0">
      <text>
        <r>
          <rPr>
            <b/>
            <sz val="8"/>
            <rFont val="Tahoma"/>
            <family val="2"/>
          </rPr>
          <t>Ali TEMİZKALP:</t>
        </r>
        <r>
          <rPr>
            <sz val="8"/>
            <rFont val="Tahoma"/>
            <family val="2"/>
          </rPr>
          <t xml:space="preserve">
Aynı gün gidip gelinmiş ise sadece gidiş tarihini yazınız. 1 günden fazla sürmüş ise gidiş tek satıra-dönüş tarihini bir alt satıra yazınız.</t>
        </r>
      </text>
    </comment>
    <comment ref="H12" authorId="0">
      <text>
        <r>
          <rPr>
            <b/>
            <sz val="8"/>
            <rFont val="Tahoma"/>
            <family val="2"/>
          </rPr>
          <t>Ali TEMİZKALP: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Aynı gün dönüşmemiş ise dönüş saatini yazınız. Bir gün sonra dönüşmüş ise bu satırı boş bırakınız.Dönüş saatini bir alt satıra yazınız.</t>
        </r>
      </text>
    </comment>
    <comment ref="D12" authorId="0">
      <text>
        <r>
          <rPr>
            <b/>
            <sz val="8"/>
            <rFont val="Tahoma"/>
            <family val="2"/>
          </rPr>
          <t>Ali TEMİZKALP:</t>
        </r>
        <r>
          <rPr>
            <sz val="8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Kişinin derecesine uygun</t>
        </r>
        <r>
          <rPr>
            <u val="single"/>
            <sz val="9"/>
            <color indexed="14"/>
            <rFont val="Tahoma"/>
            <family val="2"/>
          </rPr>
          <t xml:space="preserve"> yevmiye tutarını</t>
        </r>
        <r>
          <rPr>
            <sz val="9"/>
            <color indexed="12"/>
            <rFont val="Tahoma"/>
            <family val="2"/>
          </rPr>
          <t xml:space="preserve"> yazınız</t>
        </r>
      </text>
    </comment>
    <comment ref="B13" authorId="0">
      <text>
        <r>
          <rPr>
            <b/>
            <sz val="8"/>
            <rFont val="Tahoma"/>
            <family val="2"/>
          </rPr>
          <t>Ali TEMİZKALP:</t>
        </r>
        <r>
          <rPr>
            <sz val="8"/>
            <rFont val="Tahoma"/>
            <family val="2"/>
          </rPr>
          <t xml:space="preserve">
Aynı gün gidip gelinmiş ise sadece gidiş tarihini yazınız. 1 günden fazla sürmüş ise gidiş tek satıra-dönüş tarihini bir alt satıra yazınız.</t>
        </r>
      </text>
    </comment>
    <comment ref="C13" authorId="0">
      <text>
        <r>
          <rPr>
            <b/>
            <sz val="8"/>
            <rFont val="Tahoma"/>
            <family val="2"/>
          </rPr>
          <t>Ali TEMİZKALP: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Aynı gün dönülmüş ise tek satırda yazınız. </t>
        </r>
        <r>
          <rPr>
            <sz val="8"/>
            <color indexed="14"/>
            <rFont val="Tahoma"/>
            <family val="2"/>
          </rPr>
          <t>Biga-Ç.Kale-Biga</t>
        </r>
        <r>
          <rPr>
            <sz val="8"/>
            <color indexed="12"/>
            <rFont val="Tahoma"/>
            <family val="2"/>
          </rPr>
          <t xml:space="preserve">  gibi</t>
        </r>
      </text>
    </comment>
    <comment ref="D13" authorId="0">
      <text>
        <r>
          <rPr>
            <b/>
            <sz val="8"/>
            <rFont val="Tahoma"/>
            <family val="2"/>
          </rPr>
          <t>Ali TEMİZKALP:</t>
        </r>
        <r>
          <rPr>
            <sz val="8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 xml:space="preserve">kişinin derecesine uygun </t>
        </r>
        <r>
          <rPr>
            <u val="single"/>
            <sz val="9"/>
            <color indexed="14"/>
            <rFont val="Tahoma"/>
            <family val="2"/>
          </rPr>
          <t>yevmiye tutarını</t>
        </r>
        <r>
          <rPr>
            <sz val="9"/>
            <color indexed="12"/>
            <rFont val="Tahoma"/>
            <family val="2"/>
          </rPr>
          <t xml:space="preserve"> yazınız.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Ali TEMİZKALP:
</t>
        </r>
        <r>
          <rPr>
            <sz val="8"/>
            <color indexed="12"/>
            <rFont val="Tahoma"/>
            <family val="2"/>
          </rPr>
          <t xml:space="preserve">Öğleden sonra (13.00) dönülmüşse 1/3 - </t>
        </r>
        <r>
          <rPr>
            <sz val="8"/>
            <color indexed="14"/>
            <rFont val="Tahoma"/>
            <family val="2"/>
          </rPr>
          <t>Akşam dönülmüşse(19,00) 2/3  -</t>
        </r>
        <r>
          <rPr>
            <sz val="8"/>
            <color indexed="12"/>
            <rFont val="Tahoma"/>
            <family val="2"/>
          </rPr>
          <t>gece geçirilmişse 1 tam gün yevmiye yazılacaktır.</t>
        </r>
      </text>
    </comment>
    <comment ref="F13" authorId="0">
      <text>
        <r>
          <rPr>
            <b/>
            <sz val="8"/>
            <rFont val="Tahoma"/>
            <family val="2"/>
          </rPr>
          <t>Ali TEMİZKALP: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Kendisi ise 1kişilik- Refakatli ise 2 kişilik yok ücreti yazınız.
Tedavi 1günden fazla sürmüşse  sadece gidiş yol ücretini yazınız. Dönüş ücreti bir alt satıra yazılacaktır.</t>
        </r>
      </text>
    </comment>
    <comment ref="H13" authorId="0">
      <text>
        <r>
          <rPr>
            <b/>
            <sz val="8"/>
            <rFont val="Tahoma"/>
            <family val="2"/>
          </rPr>
          <t>Ali TEMİZKALP: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Aynı gün dönüşmemiş ise dönüş saatini yazınız. Bir gün sonra dönüşmüş ise bu satırı boş bırakınız.Dönüş saatini bir alt satıra yazınız.</t>
        </r>
      </text>
    </comment>
    <comment ref="D14" authorId="0">
      <text>
        <r>
          <rPr>
            <b/>
            <sz val="8"/>
            <rFont val="Tahoma"/>
            <family val="2"/>
          </rPr>
          <t>Ali TEMİZKALP:</t>
        </r>
        <r>
          <rPr>
            <sz val="8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 xml:space="preserve">kişinin derecesine uygun </t>
        </r>
        <r>
          <rPr>
            <u val="single"/>
            <sz val="9"/>
            <color indexed="14"/>
            <rFont val="Tahoma"/>
            <family val="2"/>
          </rPr>
          <t>yevmiye tutarını</t>
        </r>
        <r>
          <rPr>
            <sz val="9"/>
            <color indexed="12"/>
            <rFont val="Tahoma"/>
            <family val="2"/>
          </rPr>
          <t xml:space="preserve"> yazınız.</t>
        </r>
      </text>
    </comment>
    <comment ref="D15" authorId="0">
      <text>
        <r>
          <rPr>
            <b/>
            <sz val="8"/>
            <rFont val="Tahoma"/>
            <family val="2"/>
          </rPr>
          <t>Ali TEMİZKALP:</t>
        </r>
        <r>
          <rPr>
            <sz val="8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 xml:space="preserve">kişinin derecesine uygun </t>
        </r>
        <r>
          <rPr>
            <u val="single"/>
            <sz val="9"/>
            <color indexed="14"/>
            <rFont val="Tahoma"/>
            <family val="2"/>
          </rPr>
          <t>yevmiye tutarını</t>
        </r>
        <r>
          <rPr>
            <sz val="9"/>
            <color indexed="12"/>
            <rFont val="Tahoma"/>
            <family val="2"/>
          </rPr>
          <t xml:space="preserve"> yazınız.</t>
        </r>
      </text>
    </comment>
    <comment ref="D16" authorId="0">
      <text>
        <r>
          <rPr>
            <b/>
            <sz val="8"/>
            <rFont val="Tahoma"/>
            <family val="2"/>
          </rPr>
          <t>Ali TEMİZKALP:</t>
        </r>
        <r>
          <rPr>
            <sz val="8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 xml:space="preserve">kişinin derecesine uygun </t>
        </r>
        <r>
          <rPr>
            <u val="single"/>
            <sz val="9"/>
            <color indexed="14"/>
            <rFont val="Tahoma"/>
            <family val="2"/>
          </rPr>
          <t>yevmiye tutarını</t>
        </r>
        <r>
          <rPr>
            <sz val="9"/>
            <color indexed="12"/>
            <rFont val="Tahoma"/>
            <family val="2"/>
          </rPr>
          <t xml:space="preserve"> yazınız.</t>
        </r>
      </text>
    </comment>
    <comment ref="D17" authorId="0">
      <text>
        <r>
          <rPr>
            <b/>
            <sz val="8"/>
            <rFont val="Tahoma"/>
            <family val="2"/>
          </rPr>
          <t>Ali TEMİZKALP:</t>
        </r>
        <r>
          <rPr>
            <sz val="8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 xml:space="preserve">kişinin derecesine uygun </t>
        </r>
        <r>
          <rPr>
            <u val="single"/>
            <sz val="9"/>
            <color indexed="14"/>
            <rFont val="Tahoma"/>
            <family val="2"/>
          </rPr>
          <t>yevmiye tutarını</t>
        </r>
        <r>
          <rPr>
            <sz val="9"/>
            <color indexed="12"/>
            <rFont val="Tahoma"/>
            <family val="2"/>
          </rPr>
          <t xml:space="preserve"> yazınız.</t>
        </r>
      </text>
    </comment>
    <comment ref="F15" authorId="0">
      <text>
        <r>
          <rPr>
            <b/>
            <sz val="8"/>
            <rFont val="Tahoma"/>
            <family val="2"/>
          </rPr>
          <t>Ali TEMİZKALP: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Kendisi ise 1kişilik- Refakatli ise 2 kişilik yok ücreti yazınız.
Tedavi 1günden fazla sürmüşse  sadece gidiş yol ücretini yazınız. Dönüş ücreti bir alt satıra yazılacaktır.</t>
        </r>
      </text>
    </comment>
    <comment ref="H15" authorId="0">
      <text>
        <r>
          <rPr>
            <b/>
            <sz val="8"/>
            <rFont val="Tahoma"/>
            <family val="2"/>
          </rPr>
          <t>Ali TEMİZKALP: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Aynı gün dönüşmemiş ise dönüş saatini yazınız. Bir gün sonra dönüşmüş ise bu satırı boş bırakınız.Dönüş saatini bir alt satıra yazınız.</t>
        </r>
      </text>
    </comment>
    <comment ref="F17" authorId="0">
      <text>
        <r>
          <rPr>
            <b/>
            <sz val="8"/>
            <rFont val="Tahoma"/>
            <family val="2"/>
          </rPr>
          <t>Ali TEMİZKALP: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Kendisi ise 1kişilik- Refakatli ise 2 kişilik yok ücreti yazınız.
Tedavi 1günden fazla sürmüşse  sadece gidiş yol ücretini yazınız. Dönüş ücreti bir alt satıra yazılacaktır.</t>
        </r>
      </text>
    </comment>
    <comment ref="H17" authorId="0">
      <text>
        <r>
          <rPr>
            <b/>
            <sz val="8"/>
            <rFont val="Tahoma"/>
            <family val="2"/>
          </rPr>
          <t>Ali TEMİZKALP: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Aynı gün dönüşmemiş ise dönüş saatini yazınız. Bir gün sonra dönüşmüş ise bu satırı boş bırakınız.Dönüş saatini bir alt satıra yazınız.</t>
        </r>
      </text>
    </comment>
    <comment ref="C15" authorId="0">
      <text>
        <r>
          <rPr>
            <b/>
            <sz val="8"/>
            <rFont val="Tahoma"/>
            <family val="2"/>
          </rPr>
          <t>Ali TEMİZKALP: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Aynı gün dönülmüş ise tek satırda yazınız. </t>
        </r>
        <r>
          <rPr>
            <sz val="8"/>
            <color indexed="14"/>
            <rFont val="Tahoma"/>
            <family val="2"/>
          </rPr>
          <t>Biga-Ç.Kale-Biga</t>
        </r>
        <r>
          <rPr>
            <sz val="8"/>
            <color indexed="12"/>
            <rFont val="Tahoma"/>
            <family val="2"/>
          </rPr>
          <t xml:space="preserve">  gibi</t>
        </r>
      </text>
    </comment>
    <comment ref="C17" authorId="0">
      <text>
        <r>
          <rPr>
            <b/>
            <sz val="8"/>
            <rFont val="Tahoma"/>
            <family val="2"/>
          </rPr>
          <t>Ali TEMİZKALP: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Aynı gün dönülmüş ise tek satırda yazınız. </t>
        </r>
        <r>
          <rPr>
            <sz val="8"/>
            <color indexed="14"/>
            <rFont val="Tahoma"/>
            <family val="2"/>
          </rPr>
          <t>Biga-Ç.Kale-Biga</t>
        </r>
        <r>
          <rPr>
            <sz val="8"/>
            <color indexed="12"/>
            <rFont val="Tahoma"/>
            <family val="2"/>
          </rPr>
          <t xml:space="preserve">  gibi</t>
        </r>
      </text>
    </comment>
  </commentList>
</comments>
</file>

<file path=xl/sharedStrings.xml><?xml version="1.0" encoding="utf-8"?>
<sst xmlns="http://schemas.openxmlformats.org/spreadsheetml/2006/main" count="241" uniqueCount="148">
  <si>
    <t>Hesap No</t>
  </si>
  <si>
    <t>Saymanlık Kodu</t>
  </si>
  <si>
    <t>Bütçe Yılı</t>
  </si>
  <si>
    <t>Tarihi</t>
  </si>
  <si>
    <t>Yevmiyenin</t>
  </si>
  <si>
    <t>TOPLAM</t>
  </si>
  <si>
    <t>Verile Emri No</t>
  </si>
  <si>
    <t>Tahakkuk Eden</t>
  </si>
  <si>
    <t>Kesinti Toplamı</t>
  </si>
  <si>
    <t>Ödenmesi Gereken</t>
  </si>
  <si>
    <t>TETKİK EDEN</t>
  </si>
  <si>
    <t>Tutarı</t>
  </si>
  <si>
    <t>Adı</t>
  </si>
  <si>
    <t>Pansiyon Giderleri</t>
  </si>
  <si>
    <t>Damga Vergisi</t>
  </si>
  <si>
    <t>Bütçe Gelirleri</t>
  </si>
  <si>
    <t>Kasa Hesabı</t>
  </si>
  <si>
    <t>Ödenecek Çekler Hesabı</t>
  </si>
  <si>
    <t>Bütçe Giderleri</t>
  </si>
  <si>
    <t>TAHAKKUK EDEN</t>
  </si>
  <si>
    <t>ÖDENMESİ GEREKEN</t>
  </si>
  <si>
    <t>Ödemeye Esas Belgenin</t>
  </si>
  <si>
    <t>Saymanlık Adı</t>
  </si>
  <si>
    <t>Birim Adı</t>
  </si>
  <si>
    <t>Biga Malmüdürlüğü</t>
  </si>
  <si>
    <t>I</t>
  </si>
  <si>
    <t>II</t>
  </si>
  <si>
    <t>III</t>
  </si>
  <si>
    <t>IV</t>
  </si>
  <si>
    <t>1</t>
  </si>
  <si>
    <t>0</t>
  </si>
  <si>
    <t xml:space="preserve"> </t>
  </si>
  <si>
    <t>Türü</t>
  </si>
  <si>
    <t>Memur</t>
  </si>
  <si>
    <t>Şef</t>
  </si>
  <si>
    <t>Md.Yrd</t>
  </si>
  <si>
    <t>Düzenlenmiştir</t>
  </si>
  <si>
    <t>Uygundur</t>
  </si>
  <si>
    <t>Ödeyiniz / Mahsup Ediniz</t>
  </si>
  <si>
    <t>Açıklama ve Ekler</t>
  </si>
  <si>
    <t>Kurum-Birim Kodu</t>
  </si>
  <si>
    <t>Kurum Adı</t>
  </si>
  <si>
    <t>Borç</t>
  </si>
  <si>
    <t>Alacak</t>
  </si>
  <si>
    <t>Hesap / Ayrıntı Adı</t>
  </si>
  <si>
    <t>Tutar</t>
  </si>
  <si>
    <t>İlgilinin</t>
  </si>
  <si>
    <t>Adı Soyadı</t>
  </si>
  <si>
    <t>Banka Şube Adı</t>
  </si>
  <si>
    <t>No su</t>
  </si>
  <si>
    <t>Kurumsal Kod</t>
  </si>
  <si>
    <t>Fonksiyonel Kod</t>
  </si>
  <si>
    <t>Finans Kodu</t>
  </si>
  <si>
    <t>V</t>
  </si>
  <si>
    <t>No. su</t>
  </si>
  <si>
    <t>Banka Hesap Nosu</t>
  </si>
  <si>
    <t>Bağlı Old. Vergi Dairesi</t>
  </si>
  <si>
    <t>TC / Vergi Kimlik No</t>
  </si>
  <si>
    <t>Gider Yansıtma Hesabı</t>
  </si>
  <si>
    <t>Gelir Yansıtma Hesabı</t>
  </si>
  <si>
    <t>Ekonomik/Ayrıntı Kodu</t>
  </si>
  <si>
    <t>Biga</t>
  </si>
  <si>
    <t>Yukarıda yazılı</t>
  </si>
  <si>
    <t>Aldım.              İmza</t>
  </si>
  <si>
    <t>tahakkuk ettirilmiştir.Ödenmesi gerekir.</t>
  </si>
  <si>
    <t>Ünvanı</t>
  </si>
  <si>
    <t>YURTİÇİ GEÇİCİ GÖREV</t>
  </si>
  <si>
    <t>YOLLUĞU BİLDİRİMİ</t>
  </si>
  <si>
    <t>Dairesi</t>
  </si>
  <si>
    <t>Gündeliği</t>
  </si>
  <si>
    <t>Oturma ve Yolculuk Tarihleri</t>
  </si>
  <si>
    <t>Alacaklının Nereden Nereye Yolculuk Ettiği veya Nerede Oturduğu</t>
  </si>
  <si>
    <t>Yolculuk ve Oturma Gündelikleri</t>
  </si>
  <si>
    <t>Yol Giderleri</t>
  </si>
  <si>
    <t xml:space="preserve">Genel toplam   1+2          </t>
  </si>
  <si>
    <t>Hareket Saatleri</t>
  </si>
  <si>
    <t>Gün Sayısı</t>
  </si>
  <si>
    <t>Bir Günlüğü</t>
  </si>
  <si>
    <t>Tutarı                         1</t>
  </si>
  <si>
    <t>Çeşidi</t>
  </si>
  <si>
    <t>Mevkii</t>
  </si>
  <si>
    <t xml:space="preserve">Tutarı                    2 </t>
  </si>
  <si>
    <t>Gidiş</t>
  </si>
  <si>
    <t>Dönüş</t>
  </si>
  <si>
    <t>oto</t>
  </si>
  <si>
    <t>G E N E L  T O P L A M</t>
  </si>
  <si>
    <t>gösterir bildirimdir.</t>
  </si>
  <si>
    <t>Birim Yetkilisi(1)</t>
  </si>
  <si>
    <t>imza</t>
  </si>
  <si>
    <t>(1) Bu kısım bildirim sahibinin görevi yerine</t>
  </si>
  <si>
    <t>İmzası</t>
  </si>
  <si>
    <t>ADI SOYADI</t>
  </si>
  <si>
    <t>ÜNVANI</t>
  </si>
  <si>
    <t>getirmesinden bilgisi olan amir tarafından imzalanır.</t>
  </si>
  <si>
    <t>yolculuk tarihi</t>
  </si>
  <si>
    <t>gittiği yer</t>
  </si>
  <si>
    <t>gidiş saati</t>
  </si>
  <si>
    <t>dönüş saati</t>
  </si>
  <si>
    <t>yol ücreti</t>
  </si>
  <si>
    <t>Derece ve Ek Göst.</t>
  </si>
  <si>
    <t xml:space="preserve">olarak tahakkuk eden </t>
  </si>
  <si>
    <t>tarihine kadar süren görev sırasında yolculuk ve oturma gündeliklerinde yolculuk gideri</t>
  </si>
  <si>
    <t>ÖDEME EMRİ BELGESİ</t>
  </si>
  <si>
    <t>Harcama Yetkilisi</t>
  </si>
  <si>
    <t>Muhasebe Yetkilisi</t>
  </si>
  <si>
    <t>ekonomik</t>
  </si>
  <si>
    <t xml:space="preserve">Biga İlçe Milli Eğitim </t>
  </si>
  <si>
    <t>yevmiye</t>
  </si>
  <si>
    <t>yevmiye1</t>
  </si>
  <si>
    <t>yevmiye2</t>
  </si>
  <si>
    <t>yevmiye3</t>
  </si>
  <si>
    <t>2-4</t>
  </si>
  <si>
    <t>5-15</t>
  </si>
  <si>
    <t>TC NO</t>
  </si>
  <si>
    <t>D/K - EK GÖST</t>
  </si>
  <si>
    <t>ayrın adı</t>
  </si>
  <si>
    <t>O</t>
  </si>
  <si>
    <t>Yurtiçi Geçici Görev Yollukları</t>
  </si>
  <si>
    <t xml:space="preserve"> öğle       1/3</t>
  </si>
  <si>
    <t xml:space="preserve"> akşam   2/3</t>
  </si>
  <si>
    <t xml:space="preserve"> tam        1/1</t>
  </si>
  <si>
    <t>d/k</t>
  </si>
  <si>
    <t>Nakit Talep Tahsis Hesabı</t>
  </si>
  <si>
    <t>Geçici Görev Yolluğu :</t>
  </si>
  <si>
    <t>- Memuriyet mahalli dışında görevli olunan yerde öğle vaktini geçirenlere (saat 13,00) 1/3, akşam vaktini geçirenlere (saat 19,00) 2/3 ve geceyi geçirenlere ise tam yevmiye  verilecektir.</t>
  </si>
  <si>
    <t>-Görevin bir günden fazla sürmesi halinde her gün için tam yevmiye verilecektir.</t>
  </si>
  <si>
    <t>-Raiç bedel üzerinden veya bilet üzerinden  yol ücreti ödenecektir. ( Harcırah Kanununa göre tren veya kara taşıtı ücreti ödenir.)</t>
  </si>
  <si>
    <t>-Seminer ve kurs görev yolluklarında  seminer ve kurs merkezinde yolluk ödenip ödenmediği araştırılacak karşı kurumca ödenmemesi durumunda yolluk düzenlenecektir.</t>
  </si>
  <si>
    <t>-Seminer ve kurs görevinin yolluklu olup olmadığına bakılacak ve yolluklu olması halinde yolluk düzenlenecektir.</t>
  </si>
  <si>
    <t>-Resmi araç ile gidilip gelinmesi halinde  ise sadece maaş derecesine tekamül eden tutara göre yevmiye ödenecektir.</t>
  </si>
  <si>
    <t>-Özel araç ile gidilmesi halinde ise  raiç bedel veya bilet üzerinden yol ücreti ödenecektir</t>
  </si>
  <si>
    <t xml:space="preserve">Bütçe D.Bşk. / </t>
  </si>
  <si>
    <t>Bordro, görev yazısı</t>
  </si>
  <si>
    <t>OKUL YETKİLİSİ - ADI SOYADI</t>
  </si>
  <si>
    <t>yevmiye oranı</t>
  </si>
  <si>
    <t>TC.No:</t>
  </si>
  <si>
    <t xml:space="preserve">tarihinden </t>
  </si>
  <si>
    <t>OKUL/KURUM ADI</t>
  </si>
  <si>
    <t>06,00</t>
  </si>
  <si>
    <t>İlçe Milli Eğitim Müdürlüğü</t>
  </si>
  <si>
    <t>18,00</t>
  </si>
  <si>
    <t>GENEL TOPLAM</t>
  </si>
  <si>
    <t>………………</t>
  </si>
  <si>
    <t>Okul Müdürü</t>
  </si>
  <si>
    <t>Öğretmen</t>
  </si>
  <si>
    <t>BİGA-ÇANAKKALE-BİGA</t>
  </si>
  <si>
    <t>5/3-900</t>
  </si>
  <si>
    <t>AAAAAAAA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</si>
</sst>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/mm/yyyy"/>
    <numFmt numFmtId="181" formatCode="0.0"/>
    <numFmt numFmtId="182" formatCode="_-* #,##0.000\ _T_L_-;\-* #,##0.000\ _T_L_-;_-* &quot;-&quot;??\ _T_L_-;_-@_-"/>
    <numFmt numFmtId="183" formatCode="_-* #,##0.0000\ _T_L_-;\-* #,##0.0000\ _T_L_-;_-* &quot;-&quot;??\ _T_L_-;_-@_-"/>
    <numFmt numFmtId="184" formatCode="_-* #,##0.0\ _T_L_-;\-* #,##0.0\ _T_L_-;_-* &quot;-&quot;??\ _T_L_-;_-@_-"/>
    <numFmt numFmtId="185" formatCode="_-* #,##0\ _T_L_-;\-* #,##0\ _T_L_-;_-* &quot;-&quot;??\ _T_L_-;_-@_-"/>
    <numFmt numFmtId="186" formatCode="#,##0\ _T_L"/>
    <numFmt numFmtId="187" formatCode="yyyy"/>
    <numFmt numFmtId="188" formatCode="\%0.00"/>
    <numFmt numFmtId="189" formatCode="#,##0.00\ &quot;TL&quot;"/>
    <numFmt numFmtId="190" formatCode="mmm/yyyy"/>
    <numFmt numFmtId="191" formatCode="[$-41F]dd\ mmmm\ yyyy\ dddd"/>
    <numFmt numFmtId="192" formatCode="&quot;....../&quot;\.mm/yyyy"/>
    <numFmt numFmtId="193" formatCode="&quot;....../&quot;mm/yyyy"/>
    <numFmt numFmtId="194" formatCode="&quot;...../&quot;mm/yyyy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</numFmts>
  <fonts count="109">
    <font>
      <sz val="12"/>
      <name val="Times New Roman Tur"/>
      <family val="0"/>
    </font>
    <font>
      <sz val="12"/>
      <color indexed="10"/>
      <name val="Times New Roman Tur"/>
      <family val="1"/>
    </font>
    <font>
      <sz val="12"/>
      <color indexed="56"/>
      <name val="Times New Roman Tur"/>
      <family val="1"/>
    </font>
    <font>
      <sz val="12"/>
      <color indexed="12"/>
      <name val="Times New Roman Tur"/>
      <family val="1"/>
    </font>
    <font>
      <sz val="18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3"/>
      <name val="Tahoma"/>
      <family val="2"/>
    </font>
    <font>
      <sz val="8"/>
      <color indexed="10"/>
      <name val="Tahoma"/>
      <family val="2"/>
    </font>
    <font>
      <sz val="8"/>
      <name val="Times New Roman Tur"/>
      <family val="0"/>
    </font>
    <font>
      <sz val="16"/>
      <name val="Tahoma"/>
      <family val="2"/>
    </font>
    <font>
      <sz val="10"/>
      <name val="Albertus Medium"/>
      <family val="2"/>
    </font>
    <font>
      <sz val="9"/>
      <color indexed="12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sz val="9"/>
      <color indexed="10"/>
      <name val="Tahoma"/>
      <family val="2"/>
    </font>
    <font>
      <i/>
      <sz val="8"/>
      <name val="Tahoma"/>
      <family val="2"/>
    </font>
    <font>
      <b/>
      <sz val="8"/>
      <color indexed="14"/>
      <name val="Tahoma"/>
      <family val="2"/>
    </font>
    <font>
      <sz val="8"/>
      <color indexed="12"/>
      <name val="Tahoma"/>
      <family val="2"/>
    </font>
    <font>
      <sz val="8"/>
      <color indexed="9"/>
      <name val="Tahoma"/>
      <family val="2"/>
    </font>
    <font>
      <sz val="8"/>
      <color indexed="46"/>
      <name val="Tahoma"/>
      <family val="2"/>
    </font>
    <font>
      <b/>
      <sz val="8"/>
      <color indexed="10"/>
      <name val="Tahoma"/>
      <family val="2"/>
    </font>
    <font>
      <b/>
      <sz val="8"/>
      <color indexed="12"/>
      <name val="Tahoma"/>
      <family val="2"/>
    </font>
    <font>
      <b/>
      <sz val="7"/>
      <color indexed="10"/>
      <name val="Tahoma"/>
      <family val="2"/>
    </font>
    <font>
      <b/>
      <sz val="7"/>
      <name val="Tahoma"/>
      <family val="2"/>
    </font>
    <font>
      <b/>
      <sz val="9"/>
      <color indexed="10"/>
      <name val="Tahoma"/>
      <family val="2"/>
    </font>
    <font>
      <sz val="8"/>
      <name val="MS Sans Serif"/>
      <family val="2"/>
    </font>
    <font>
      <u val="single"/>
      <sz val="12"/>
      <color indexed="12"/>
      <name val="Times New Roman Tur"/>
      <family val="0"/>
    </font>
    <font>
      <u val="single"/>
      <sz val="12"/>
      <color indexed="36"/>
      <name val="Times New Roman Tur"/>
      <family val="0"/>
    </font>
    <font>
      <b/>
      <sz val="9"/>
      <color indexed="9"/>
      <name val="Tahoma"/>
      <family val="2"/>
    </font>
    <font>
      <sz val="9"/>
      <color indexed="12"/>
      <name val="Comic Sans MS"/>
      <family val="4"/>
    </font>
    <font>
      <b/>
      <sz val="8"/>
      <color indexed="9"/>
      <name val="Tahoma"/>
      <family val="2"/>
    </font>
    <font>
      <sz val="8"/>
      <color indexed="14"/>
      <name val="Tahoma"/>
      <family val="2"/>
    </font>
    <font>
      <b/>
      <sz val="10"/>
      <color indexed="10"/>
      <name val="Tahoma"/>
      <family val="2"/>
    </font>
    <font>
      <u val="single"/>
      <sz val="9"/>
      <color indexed="14"/>
      <name val="Tahoma"/>
      <family val="2"/>
    </font>
    <font>
      <b/>
      <sz val="9"/>
      <color indexed="12"/>
      <name val="Tahoma"/>
      <family val="2"/>
    </font>
    <font>
      <sz val="11"/>
      <color indexed="14"/>
      <name val="Albertus"/>
      <family val="2"/>
    </font>
    <font>
      <sz val="11"/>
      <color indexed="12"/>
      <name val="Albertus"/>
      <family val="2"/>
    </font>
    <font>
      <sz val="9"/>
      <color indexed="12"/>
      <name val="Albertus"/>
      <family val="2"/>
    </font>
    <font>
      <sz val="10"/>
      <name val="Arial"/>
      <family val="2"/>
    </font>
    <font>
      <u val="single"/>
      <sz val="8"/>
      <color indexed="12"/>
      <name val="Tahoma"/>
      <family val="2"/>
    </font>
    <font>
      <b/>
      <sz val="9"/>
      <color indexed="12"/>
      <name val="Comic Sans MS"/>
      <family val="4"/>
    </font>
    <font>
      <b/>
      <sz val="13"/>
      <name val="Albertus"/>
      <family val="2"/>
    </font>
    <font>
      <sz val="10"/>
      <color indexed="12"/>
      <name val="Tahoma"/>
      <family val="2"/>
    </font>
    <font>
      <sz val="10"/>
      <color indexed="12"/>
      <name val="Arial"/>
      <family val="2"/>
    </font>
    <font>
      <b/>
      <sz val="10"/>
      <name val="Tahoma"/>
      <family val="2"/>
    </font>
    <font>
      <sz val="11"/>
      <color indexed="9"/>
      <name val="Berlin Sans FB"/>
      <family val="2"/>
    </font>
    <font>
      <sz val="10"/>
      <color indexed="9"/>
      <name val="Segoe UI Semibold"/>
      <family val="2"/>
    </font>
    <font>
      <sz val="9"/>
      <color indexed="12"/>
      <name val="Segoe UI Semibold"/>
      <family val="2"/>
    </font>
    <font>
      <sz val="8"/>
      <color indexed="10"/>
      <name val="Segoe UI Semibold"/>
      <family val="2"/>
    </font>
    <font>
      <sz val="9"/>
      <color indexed="9"/>
      <name val="Segoe UI Semibold"/>
      <family val="2"/>
    </font>
    <font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Arial"/>
      <family val="2"/>
    </font>
    <font>
      <sz val="10"/>
      <color indexed="40"/>
      <name val="Tahoma"/>
      <family val="2"/>
    </font>
    <font>
      <sz val="9"/>
      <color indexed="53"/>
      <name val="Tahoma"/>
      <family val="2"/>
    </font>
    <font>
      <sz val="8"/>
      <color indexed="53"/>
      <name val="Tahoma"/>
      <family val="2"/>
    </font>
    <font>
      <sz val="10"/>
      <color indexed="14"/>
      <name val="Tahoma"/>
      <family val="2"/>
    </font>
    <font>
      <b/>
      <sz val="9"/>
      <color indexed="14"/>
      <name val="Tahoma"/>
      <family val="2"/>
    </font>
    <font>
      <b/>
      <sz val="10"/>
      <color indexed="48"/>
      <name val="Albertus"/>
      <family val="0"/>
    </font>
    <font>
      <b/>
      <sz val="10"/>
      <color indexed="9"/>
      <name val="Albertus"/>
      <family val="0"/>
    </font>
    <font>
      <b/>
      <sz val="10"/>
      <color indexed="25"/>
      <name val="Albertus"/>
      <family val="0"/>
    </font>
    <font>
      <b/>
      <sz val="9"/>
      <color indexed="9"/>
      <name val="Albertus Medium"/>
      <family val="0"/>
    </font>
    <font>
      <b/>
      <sz val="1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F0"/>
      <name val="Arial"/>
      <family val="2"/>
    </font>
    <font>
      <sz val="10"/>
      <color rgb="FF00B0F0"/>
      <name val="Tahoma"/>
      <family val="2"/>
    </font>
    <font>
      <sz val="9"/>
      <color theme="9" tint="-0.24997000396251678"/>
      <name val="Tahoma"/>
      <family val="2"/>
    </font>
    <font>
      <sz val="8"/>
      <color theme="9" tint="-0.24997000396251678"/>
      <name val="Tahoma"/>
      <family val="2"/>
    </font>
    <font>
      <sz val="10"/>
      <color rgb="FFCC00FF"/>
      <name val="Tahoma"/>
      <family val="2"/>
    </font>
    <font>
      <b/>
      <sz val="9"/>
      <color rgb="FFFF0066"/>
      <name val="Tahoma"/>
      <family val="2"/>
    </font>
    <font>
      <sz val="10"/>
      <color rgb="FFFF0066"/>
      <name val="Tahoma"/>
      <family val="2"/>
    </font>
    <font>
      <b/>
      <sz val="8"/>
      <name val="Times New Roman Tu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40"/>
      </top>
      <bottom style="hair">
        <color indexed="40"/>
      </bottom>
    </border>
    <border>
      <left>
        <color indexed="63"/>
      </left>
      <right>
        <color indexed="63"/>
      </right>
      <top>
        <color indexed="63"/>
      </top>
      <bottom style="hair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5"/>
      </left>
      <right style="hair">
        <color indexed="15"/>
      </right>
      <top style="hair">
        <color indexed="15"/>
      </top>
      <bottom style="hair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 style="medium"/>
      <right style="hair">
        <color rgb="FF00B0F0"/>
      </right>
      <top style="medium"/>
      <bottom style="hair">
        <color rgb="FF00B0F0"/>
      </bottom>
    </border>
    <border>
      <left style="hair">
        <color rgb="FF00B0F0"/>
      </left>
      <right style="hair">
        <color rgb="FF00B0F0"/>
      </right>
      <top style="medium"/>
      <bottom style="hair">
        <color rgb="FF00B0F0"/>
      </bottom>
    </border>
    <border>
      <left style="hair">
        <color rgb="FF00B0F0"/>
      </left>
      <right style="medium"/>
      <top style="medium"/>
      <bottom style="hair">
        <color rgb="FF00B0F0"/>
      </bottom>
    </border>
    <border>
      <left style="medium"/>
      <right style="hair">
        <color rgb="FF00B0F0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medium"/>
      <top style="hair">
        <color rgb="FF00B0F0"/>
      </top>
      <bottom style="hair">
        <color rgb="FF00B0F0"/>
      </bottom>
    </border>
    <border>
      <left style="medium"/>
      <right style="hair">
        <color rgb="FF00B0F0"/>
      </right>
      <top style="hair">
        <color rgb="FF00B0F0"/>
      </top>
      <bottom style="thin"/>
    </border>
    <border>
      <left style="hair">
        <color rgb="FF00B0F0"/>
      </left>
      <right style="hair">
        <color rgb="FF00B0F0"/>
      </right>
      <top style="hair">
        <color rgb="FF00B0F0"/>
      </top>
      <bottom style="thin"/>
    </border>
    <border>
      <left style="hair">
        <color rgb="FF00B0F0"/>
      </left>
      <right style="medium"/>
      <top style="hair">
        <color rgb="FF00B0F0"/>
      </top>
      <bottom style="thin"/>
    </border>
    <border>
      <left>
        <color indexed="63"/>
      </left>
      <right style="thin"/>
      <top style="thin"/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medium"/>
    </border>
    <border>
      <left style="thin"/>
      <right style="thin"/>
      <top style="thin"/>
      <bottom style="hair">
        <color rgb="FF00B0F0"/>
      </bottom>
    </border>
    <border>
      <left style="thin"/>
      <right style="thin"/>
      <top style="hair">
        <color rgb="FF00B0F0"/>
      </top>
      <bottom style="hair">
        <color rgb="FF00B0F0"/>
      </bottom>
    </border>
    <border>
      <left style="thin"/>
      <right style="thin"/>
      <top style="hair">
        <color rgb="FF00B0F0"/>
      </top>
      <bottom style="medium"/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hair"/>
      <bottom style="hair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1" applyNumberFormat="0" applyFill="0" applyAlignment="0" applyProtection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2" fillId="20" borderId="5" applyNumberFormat="0" applyAlignment="0" applyProtection="0"/>
    <xf numFmtId="0" fontId="93" fillId="21" borderId="6" applyNumberFormat="0" applyAlignment="0" applyProtection="0"/>
    <xf numFmtId="0" fontId="94" fillId="20" borderId="6" applyNumberFormat="0" applyAlignment="0" applyProtection="0"/>
    <xf numFmtId="0" fontId="95" fillId="22" borderId="7" applyNumberFormat="0" applyAlignment="0" applyProtection="0"/>
    <xf numFmtId="0" fontId="9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7" fillId="24" borderId="0" applyNumberFormat="0" applyBorder="0" applyAlignment="0" applyProtection="0"/>
    <xf numFmtId="0" fontId="0" fillId="25" borderId="8" applyNumberFormat="0" applyFont="0" applyAlignment="0" applyProtection="0"/>
    <xf numFmtId="0" fontId="9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 applyProtection="1">
      <alignment horizontal="left" vertical="center" indent="1"/>
      <protection hidden="1" locked="0"/>
    </xf>
    <xf numFmtId="0" fontId="6" fillId="33" borderId="17" xfId="0" applyFont="1" applyFill="1" applyBorder="1" applyAlignment="1" applyProtection="1">
      <alignment horizontal="left" vertical="center" indent="1"/>
      <protection hidden="1" locked="0"/>
    </xf>
    <xf numFmtId="0" fontId="6" fillId="33" borderId="18" xfId="0" applyFont="1" applyFill="1" applyBorder="1" applyAlignment="1" applyProtection="1">
      <alignment horizontal="left" vertical="center" indent="1"/>
      <protection hidden="1" locked="0"/>
    </xf>
    <xf numFmtId="2" fontId="6" fillId="33" borderId="17" xfId="0" applyNumberFormat="1" applyFont="1" applyFill="1" applyBorder="1" applyAlignment="1" applyProtection="1">
      <alignment horizontal="left" vertical="center" indent="1"/>
      <protection hidden="1" locked="0"/>
    </xf>
    <xf numFmtId="0" fontId="5" fillId="33" borderId="19" xfId="0" applyNumberFormat="1" applyFont="1" applyFill="1" applyBorder="1" applyAlignment="1">
      <alignment horizontal="center" vertical="center"/>
    </xf>
    <xf numFmtId="0" fontId="5" fillId="33" borderId="20" xfId="0" applyNumberFormat="1" applyFont="1" applyFill="1" applyBorder="1" applyAlignment="1">
      <alignment horizontal="center" vertical="center"/>
    </xf>
    <xf numFmtId="0" fontId="5" fillId="33" borderId="21" xfId="0" applyNumberFormat="1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left" vertical="center" indent="7"/>
    </xf>
    <xf numFmtId="0" fontId="5" fillId="0" borderId="0" xfId="0" applyFont="1" applyFill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left" vertical="center" indent="1"/>
    </xf>
    <xf numFmtId="2" fontId="5" fillId="0" borderId="33" xfId="0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3" fontId="6" fillId="0" borderId="41" xfId="0" applyNumberFormat="1" applyFont="1" applyFill="1" applyBorder="1" applyAlignment="1">
      <alignment horizontal="center" vertical="center"/>
    </xf>
    <xf numFmtId="3" fontId="9" fillId="0" borderId="42" xfId="0" applyNumberFormat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22" fillId="34" borderId="0" xfId="0" applyFont="1" applyFill="1" applyAlignment="1">
      <alignment vertical="center"/>
    </xf>
    <xf numFmtId="0" fontId="35" fillId="34" borderId="0" xfId="0" applyFont="1" applyFill="1" applyBorder="1" applyAlignment="1">
      <alignment horizontal="left" vertical="center"/>
    </xf>
    <xf numFmtId="0" fontId="11" fillId="34" borderId="0" xfId="0" applyFont="1" applyFill="1" applyAlignment="1">
      <alignment vertical="center"/>
    </xf>
    <xf numFmtId="0" fontId="21" fillId="34" borderId="0" xfId="0" applyFont="1" applyFill="1" applyAlignment="1" applyProtection="1">
      <alignment horizontal="center" vertical="center"/>
      <protection hidden="1" locked="0"/>
    </xf>
    <xf numFmtId="0" fontId="25" fillId="34" borderId="0" xfId="0" applyFont="1" applyFill="1" applyAlignment="1" applyProtection="1">
      <alignment horizontal="center" vertical="center"/>
      <protection hidden="1" locked="0"/>
    </xf>
    <xf numFmtId="0" fontId="27" fillId="34" borderId="0" xfId="0" applyFont="1" applyFill="1" applyAlignment="1">
      <alignment vertical="center"/>
    </xf>
    <xf numFmtId="0" fontId="26" fillId="34" borderId="0" xfId="0" applyFont="1" applyFill="1" applyAlignment="1">
      <alignment vertical="center"/>
    </xf>
    <xf numFmtId="0" fontId="33" fillId="34" borderId="46" xfId="0" applyFont="1" applyFill="1" applyBorder="1" applyAlignment="1">
      <alignment horizontal="left" vertical="center"/>
    </xf>
    <xf numFmtId="0" fontId="8" fillId="34" borderId="0" xfId="0" applyFont="1" applyFill="1" applyAlignment="1" applyProtection="1">
      <alignment horizontal="center" vertical="center"/>
      <protection hidden="1" locked="0"/>
    </xf>
    <xf numFmtId="0" fontId="30" fillId="34" borderId="0" xfId="0" applyFont="1" applyFill="1" applyAlignment="1">
      <alignment vertical="center"/>
    </xf>
    <xf numFmtId="0" fontId="28" fillId="34" borderId="0" xfId="0" applyFont="1" applyFill="1" applyAlignment="1">
      <alignment vertical="center"/>
    </xf>
    <xf numFmtId="0" fontId="15" fillId="34" borderId="0" xfId="0" applyFont="1" applyFill="1" applyAlignment="1">
      <alignment vertical="center"/>
    </xf>
    <xf numFmtId="0" fontId="8" fillId="34" borderId="0" xfId="0" applyFont="1" applyFill="1" applyAlignment="1" applyProtection="1">
      <alignment vertical="center"/>
      <protection hidden="1" locked="0"/>
    </xf>
    <xf numFmtId="0" fontId="24" fillId="34" borderId="0" xfId="0" applyFont="1" applyFill="1" applyAlignment="1">
      <alignment vertical="center"/>
    </xf>
    <xf numFmtId="0" fontId="33" fillId="34" borderId="0" xfId="0" applyFont="1" applyFill="1" applyBorder="1" applyAlignment="1">
      <alignment horizontal="left" vertical="center"/>
    </xf>
    <xf numFmtId="2" fontId="37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34" fillId="34" borderId="0" xfId="0" applyNumberFormat="1" applyFont="1" applyFill="1" applyBorder="1" applyAlignment="1">
      <alignment horizontal="right" vertical="center"/>
    </xf>
    <xf numFmtId="0" fontId="29" fillId="34" borderId="0" xfId="0" applyFont="1" applyFill="1" applyBorder="1" applyAlignment="1" applyProtection="1">
      <alignment horizontal="center" vertical="center" textRotation="90"/>
      <protection hidden="1" locked="0"/>
    </xf>
    <xf numFmtId="0" fontId="40" fillId="0" borderId="0" xfId="0" applyFont="1" applyAlignment="1">
      <alignment/>
    </xf>
    <xf numFmtId="0" fontId="41" fillId="0" borderId="0" xfId="0" applyFont="1" applyAlignment="1">
      <alignment horizontal="justify" vertical="top"/>
    </xf>
    <xf numFmtId="0" fontId="41" fillId="0" borderId="0" xfId="0" applyFont="1" applyAlignment="1">
      <alignment vertical="top"/>
    </xf>
    <xf numFmtId="49" fontId="8" fillId="0" borderId="32" xfId="0" applyNumberFormat="1" applyFont="1" applyFill="1" applyBorder="1" applyAlignment="1">
      <alignment horizontal="left" vertical="center" indent="1"/>
    </xf>
    <xf numFmtId="0" fontId="8" fillId="33" borderId="11" xfId="0" applyNumberFormat="1" applyFont="1" applyFill="1" applyBorder="1" applyAlignment="1">
      <alignment horizontal="left" vertical="center" indent="1"/>
    </xf>
    <xf numFmtId="0" fontId="43" fillId="0" borderId="47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/>
    </xf>
    <xf numFmtId="0" fontId="43" fillId="0" borderId="44" xfId="0" applyFont="1" applyFill="1" applyBorder="1" applyAlignment="1">
      <alignment horizontal="center"/>
    </xf>
    <xf numFmtId="0" fontId="43" fillId="0" borderId="48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horizontal="center"/>
    </xf>
    <xf numFmtId="0" fontId="43" fillId="0" borderId="45" xfId="0" applyFont="1" applyFill="1" applyBorder="1" applyAlignment="1">
      <alignment horizontal="center"/>
    </xf>
    <xf numFmtId="180" fontId="43" fillId="0" borderId="48" xfId="0" applyNumberFormat="1" applyFont="1" applyFill="1" applyBorder="1" applyAlignment="1">
      <alignment horizontal="center" vertical="center"/>
    </xf>
    <xf numFmtId="180" fontId="43" fillId="0" borderId="12" xfId="0" applyNumberFormat="1" applyFont="1" applyFill="1" applyBorder="1" applyAlignment="1">
      <alignment horizontal="center" vertical="center"/>
    </xf>
    <xf numFmtId="180" fontId="43" fillId="0" borderId="45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45" fillId="34" borderId="46" xfId="0" applyFont="1" applyFill="1" applyBorder="1" applyAlignment="1">
      <alignment horizontal="right" vertical="center"/>
    </xf>
    <xf numFmtId="49" fontId="45" fillId="34" borderId="4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49" fontId="47" fillId="33" borderId="49" xfId="0" applyNumberFormat="1" applyFont="1" applyFill="1" applyBorder="1" applyAlignment="1" applyProtection="1">
      <alignment horizontal="left" vertical="center"/>
      <protection hidden="1" locked="0"/>
    </xf>
    <xf numFmtId="0" fontId="48" fillId="33" borderId="49" xfId="0" applyFont="1" applyFill="1" applyBorder="1" applyAlignment="1">
      <alignment horizontal="left" vertical="center"/>
    </xf>
    <xf numFmtId="0" fontId="47" fillId="33" borderId="50" xfId="0" applyFont="1" applyFill="1" applyBorder="1" applyAlignment="1" applyProtection="1">
      <alignment vertical="center" wrapText="1"/>
      <protection hidden="1" locked="0"/>
    </xf>
    <xf numFmtId="0" fontId="42" fillId="34" borderId="51" xfId="0" applyFont="1" applyFill="1" applyBorder="1" applyAlignment="1" applyProtection="1">
      <alignment vertical="center"/>
      <protection hidden="1" locked="0"/>
    </xf>
    <xf numFmtId="0" fontId="22" fillId="34" borderId="51" xfId="0" applyFont="1" applyFill="1" applyBorder="1" applyAlignment="1">
      <alignment vertical="center"/>
    </xf>
    <xf numFmtId="0" fontId="42" fillId="34" borderId="52" xfId="0" applyFont="1" applyFill="1" applyBorder="1" applyAlignment="1" applyProtection="1">
      <alignment vertical="center"/>
      <protection hidden="1" locked="0"/>
    </xf>
    <xf numFmtId="0" fontId="22" fillId="34" borderId="53" xfId="0" applyFont="1" applyFill="1" applyBorder="1" applyAlignment="1">
      <alignment vertical="center"/>
    </xf>
    <xf numFmtId="0" fontId="39" fillId="34" borderId="0" xfId="0" applyFont="1" applyFill="1" applyAlignment="1">
      <alignment horizontal="right"/>
    </xf>
    <xf numFmtId="0" fontId="22" fillId="34" borderId="0" xfId="0" applyFont="1" applyFill="1" applyAlignment="1">
      <alignment horizontal="right" vertical="center"/>
    </xf>
    <xf numFmtId="0" fontId="101" fillId="33" borderId="49" xfId="0" applyFont="1" applyFill="1" applyBorder="1" applyAlignment="1">
      <alignment horizontal="left" vertical="center"/>
    </xf>
    <xf numFmtId="0" fontId="102" fillId="33" borderId="49" xfId="0" applyFont="1" applyFill="1" applyBorder="1" applyAlignment="1" applyProtection="1">
      <alignment horizontal="left" vertical="center"/>
      <protection/>
    </xf>
    <xf numFmtId="0" fontId="50" fillId="35" borderId="54" xfId="0" applyFont="1" applyFill="1" applyBorder="1" applyAlignment="1">
      <alignment horizontal="center" vertical="center"/>
    </xf>
    <xf numFmtId="0" fontId="50" fillId="35" borderId="55" xfId="0" applyFont="1" applyFill="1" applyBorder="1" applyAlignment="1">
      <alignment vertical="center"/>
    </xf>
    <xf numFmtId="0" fontId="50" fillId="35" borderId="55" xfId="0" applyFont="1" applyFill="1" applyBorder="1" applyAlignment="1">
      <alignment horizontal="center" vertical="center"/>
    </xf>
    <xf numFmtId="0" fontId="50" fillId="35" borderId="55" xfId="0" applyFont="1" applyFill="1" applyBorder="1" applyAlignment="1">
      <alignment horizontal="center" vertical="center" wrapText="1"/>
    </xf>
    <xf numFmtId="0" fontId="50" fillId="35" borderId="56" xfId="0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vertical="center"/>
    </xf>
    <xf numFmtId="0" fontId="52" fillId="34" borderId="51" xfId="0" applyFont="1" applyFill="1" applyBorder="1" applyAlignment="1" applyProtection="1">
      <alignment horizontal="left" vertical="center"/>
      <protection hidden="1" locked="0"/>
    </xf>
    <xf numFmtId="0" fontId="53" fillId="34" borderId="0" xfId="0" applyFont="1" applyFill="1" applyAlignment="1">
      <alignment vertical="center"/>
    </xf>
    <xf numFmtId="0" fontId="54" fillId="34" borderId="0" xfId="0" applyFont="1" applyFill="1" applyBorder="1" applyAlignment="1">
      <alignment vertical="center"/>
    </xf>
    <xf numFmtId="0" fontId="103" fillId="33" borderId="57" xfId="0" applyFont="1" applyFill="1" applyBorder="1" applyAlignment="1" applyProtection="1">
      <alignment horizontal="center" vertical="center"/>
      <protection hidden="1" locked="0"/>
    </xf>
    <xf numFmtId="0" fontId="103" fillId="33" borderId="0" xfId="0" applyFont="1" applyFill="1" applyBorder="1" applyAlignment="1" applyProtection="1">
      <alignment horizontal="left" vertical="center"/>
      <protection hidden="1" locked="0"/>
    </xf>
    <xf numFmtId="0" fontId="104" fillId="33" borderId="0" xfId="0" applyFont="1" applyFill="1" applyBorder="1" applyAlignment="1" applyProtection="1">
      <alignment vertical="center"/>
      <protection hidden="1" locked="0"/>
    </xf>
    <xf numFmtId="0" fontId="104" fillId="33" borderId="0" xfId="0" applyFont="1" applyFill="1" applyBorder="1" applyAlignment="1" applyProtection="1">
      <alignment horizontal="center" vertical="center"/>
      <protection hidden="1" locked="0"/>
    </xf>
    <xf numFmtId="2" fontId="105" fillId="33" borderId="58" xfId="0" applyNumberFormat="1" applyFont="1" applyFill="1" applyBorder="1" applyAlignment="1" applyProtection="1">
      <alignment vertical="center"/>
      <protection hidden="1" locked="0"/>
    </xf>
    <xf numFmtId="2" fontId="106" fillId="33" borderId="51" xfId="0" applyNumberFormat="1" applyFont="1" applyFill="1" applyBorder="1" applyAlignment="1" applyProtection="1">
      <alignment horizontal="center" vertical="center"/>
      <protection hidden="1" locked="0"/>
    </xf>
    <xf numFmtId="12" fontId="106" fillId="33" borderId="51" xfId="0" applyNumberFormat="1" applyFont="1" applyFill="1" applyBorder="1" applyAlignment="1" applyProtection="1">
      <alignment vertical="center"/>
      <protection hidden="1" locked="0"/>
    </xf>
    <xf numFmtId="49" fontId="106" fillId="33" borderId="51" xfId="0" applyNumberFormat="1" applyFont="1" applyFill="1" applyBorder="1" applyAlignment="1" applyProtection="1">
      <alignment horizontal="center" vertical="center"/>
      <protection hidden="1" locked="0"/>
    </xf>
    <xf numFmtId="0" fontId="106" fillId="33" borderId="51" xfId="0" applyFont="1" applyFill="1" applyBorder="1" applyAlignment="1" applyProtection="1">
      <alignment vertical="center"/>
      <protection hidden="1" locked="0"/>
    </xf>
    <xf numFmtId="14" fontId="106" fillId="33" borderId="51" xfId="0" applyNumberFormat="1" applyFont="1" applyFill="1" applyBorder="1" applyAlignment="1" applyProtection="1">
      <alignment horizontal="center" vertical="center"/>
      <protection hidden="1" locked="0"/>
    </xf>
    <xf numFmtId="0" fontId="6" fillId="36" borderId="0" xfId="0" applyFont="1" applyFill="1" applyAlignment="1">
      <alignment/>
    </xf>
    <xf numFmtId="0" fontId="8" fillId="36" borderId="0" xfId="0" applyFont="1" applyFill="1" applyAlignment="1">
      <alignment/>
    </xf>
    <xf numFmtId="2" fontId="6" fillId="36" borderId="0" xfId="0" applyNumberFormat="1" applyFont="1" applyFill="1" applyAlignment="1">
      <alignment/>
    </xf>
    <xf numFmtId="0" fontId="6" fillId="36" borderId="0" xfId="0" applyFont="1" applyFill="1" applyBorder="1" applyAlignment="1">
      <alignment/>
    </xf>
    <xf numFmtId="2" fontId="6" fillId="36" borderId="0" xfId="0" applyNumberFormat="1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8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6" fillId="37" borderId="0" xfId="0" applyFont="1" applyFill="1" applyAlignment="1">
      <alignment/>
    </xf>
    <xf numFmtId="2" fontId="8" fillId="37" borderId="0" xfId="0" applyNumberFormat="1" applyFont="1" applyFill="1" applyAlignment="1">
      <alignment shrinkToFit="1"/>
    </xf>
    <xf numFmtId="0" fontId="8" fillId="37" borderId="0" xfId="0" applyFont="1" applyFill="1" applyAlignment="1">
      <alignment/>
    </xf>
    <xf numFmtId="0" fontId="8" fillId="37" borderId="0" xfId="0" applyFont="1" applyFill="1" applyAlignment="1">
      <alignment horizontal="left" vertical="top" shrinkToFit="1"/>
    </xf>
    <xf numFmtId="0" fontId="8" fillId="37" borderId="10" xfId="0" applyFont="1" applyFill="1" applyBorder="1" applyAlignment="1">
      <alignment vertical="center"/>
    </xf>
    <xf numFmtId="49" fontId="22" fillId="37" borderId="0" xfId="0" applyNumberFormat="1" applyFont="1" applyFill="1" applyBorder="1" applyAlignment="1">
      <alignment horizontal="center" vertical="center" wrapText="1"/>
    </xf>
    <xf numFmtId="2" fontId="44" fillId="37" borderId="0" xfId="0" applyNumberFormat="1" applyFont="1" applyFill="1" applyAlignment="1">
      <alignment horizontal="left" vertical="center"/>
    </xf>
    <xf numFmtId="0" fontId="22" fillId="37" borderId="0" xfId="0" applyFont="1" applyFill="1" applyAlignment="1">
      <alignment vertical="center"/>
    </xf>
    <xf numFmtId="0" fontId="8" fillId="37" borderId="24" xfId="0" applyFont="1" applyFill="1" applyBorder="1" applyAlignment="1">
      <alignment vertical="center"/>
    </xf>
    <xf numFmtId="0" fontId="16" fillId="37" borderId="27" xfId="0" applyFont="1" applyFill="1" applyBorder="1" applyAlignment="1">
      <alignment horizontal="center" vertical="center" wrapText="1"/>
    </xf>
    <xf numFmtId="0" fontId="16" fillId="37" borderId="29" xfId="0" applyFont="1" applyFill="1" applyBorder="1" applyAlignment="1">
      <alignment horizontal="center" vertical="center" wrapText="1"/>
    </xf>
    <xf numFmtId="0" fontId="16" fillId="37" borderId="18" xfId="0" applyFont="1" applyFill="1" applyBorder="1" applyAlignment="1">
      <alignment horizontal="center" vertical="center" wrapText="1"/>
    </xf>
    <xf numFmtId="0" fontId="6" fillId="37" borderId="47" xfId="0" applyFont="1" applyFill="1" applyBorder="1" applyAlignment="1">
      <alignment horizontal="right"/>
    </xf>
    <xf numFmtId="14" fontId="6" fillId="37" borderId="0" xfId="0" applyNumberFormat="1" applyFont="1" applyFill="1" applyBorder="1" applyAlignment="1">
      <alignment horizontal="center"/>
    </xf>
    <xf numFmtId="0" fontId="8" fillId="37" borderId="0" xfId="0" applyFont="1" applyFill="1" applyBorder="1" applyAlignment="1">
      <alignment/>
    </xf>
    <xf numFmtId="14" fontId="19" fillId="37" borderId="0" xfId="0" applyNumberFormat="1" applyFont="1" applyFill="1" applyBorder="1" applyAlignment="1">
      <alignment horizontal="center"/>
    </xf>
    <xf numFmtId="0" fontId="6" fillId="37" borderId="0" xfId="0" applyFont="1" applyFill="1" applyBorder="1" applyAlignment="1">
      <alignment/>
    </xf>
    <xf numFmtId="0" fontId="6" fillId="37" borderId="44" xfId="0" applyFont="1" applyFill="1" applyBorder="1" applyAlignment="1">
      <alignment/>
    </xf>
    <xf numFmtId="0" fontId="6" fillId="37" borderId="47" xfId="0" applyFont="1" applyFill="1" applyBorder="1" applyAlignment="1">
      <alignment/>
    </xf>
    <xf numFmtId="2" fontId="6" fillId="37" borderId="0" xfId="0" applyNumberFormat="1" applyFont="1" applyFill="1" applyBorder="1" applyAlignment="1">
      <alignment horizontal="center"/>
    </xf>
    <xf numFmtId="0" fontId="6" fillId="37" borderId="47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6" fillId="37" borderId="0" xfId="0" applyFont="1" applyFill="1" applyBorder="1" applyAlignment="1">
      <alignment horizontal="center" vertical="center"/>
    </xf>
    <xf numFmtId="14" fontId="6" fillId="37" borderId="0" xfId="0" applyNumberFormat="1" applyFont="1" applyFill="1" applyBorder="1" applyAlignment="1">
      <alignment/>
    </xf>
    <xf numFmtId="0" fontId="6" fillId="37" borderId="0" xfId="0" applyFont="1" applyFill="1" applyBorder="1" applyAlignment="1">
      <alignment horizontal="right"/>
    </xf>
    <xf numFmtId="0" fontId="20" fillId="37" borderId="47" xfId="0" applyFont="1" applyFill="1" applyBorder="1" applyAlignment="1">
      <alignment/>
    </xf>
    <xf numFmtId="0" fontId="20" fillId="37" borderId="0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8" fillId="37" borderId="48" xfId="0" applyFont="1" applyFill="1" applyBorder="1" applyAlignment="1">
      <alignment/>
    </xf>
    <xf numFmtId="0" fontId="8" fillId="37" borderId="12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6" fillId="37" borderId="45" xfId="0" applyFont="1" applyFill="1" applyBorder="1" applyAlignment="1">
      <alignment/>
    </xf>
    <xf numFmtId="186" fontId="49" fillId="37" borderId="10" xfId="0" applyNumberFormat="1" applyFont="1" applyFill="1" applyBorder="1" applyAlignment="1">
      <alignment horizontal="center" vertical="center" wrapText="1"/>
    </xf>
    <xf numFmtId="2" fontId="49" fillId="37" borderId="10" xfId="0" applyNumberFormat="1" applyFont="1" applyFill="1" applyBorder="1" applyAlignment="1">
      <alignment horizontal="center" vertical="center"/>
    </xf>
    <xf numFmtId="186" fontId="49" fillId="37" borderId="10" xfId="0" applyNumberFormat="1" applyFont="1" applyFill="1" applyBorder="1" applyAlignment="1">
      <alignment horizontal="center" vertical="center"/>
    </xf>
    <xf numFmtId="14" fontId="5" fillId="36" borderId="59" xfId="0" applyNumberFormat="1" applyFont="1" applyFill="1" applyBorder="1" applyAlignment="1">
      <alignment horizontal="center" vertical="center"/>
    </xf>
    <xf numFmtId="186" fontId="5" fillId="36" borderId="60" xfId="0" applyNumberFormat="1" applyFont="1" applyFill="1" applyBorder="1" applyAlignment="1">
      <alignment horizontal="left" vertical="center" indent="1"/>
    </xf>
    <xf numFmtId="12" fontId="5" fillId="36" borderId="60" xfId="0" applyNumberFormat="1" applyFont="1" applyFill="1" applyBorder="1" applyAlignment="1">
      <alignment vertical="center"/>
    </xf>
    <xf numFmtId="2" fontId="5" fillId="36" borderId="60" xfId="0" applyNumberFormat="1" applyFont="1" applyFill="1" applyBorder="1" applyAlignment="1">
      <alignment horizontal="center" vertical="center"/>
    </xf>
    <xf numFmtId="186" fontId="5" fillId="36" borderId="60" xfId="0" applyNumberFormat="1" applyFont="1" applyFill="1" applyBorder="1" applyAlignment="1">
      <alignment horizontal="center" vertical="center"/>
    </xf>
    <xf numFmtId="186" fontId="5" fillId="36" borderId="60" xfId="0" applyNumberFormat="1" applyFont="1" applyFill="1" applyBorder="1" applyAlignment="1">
      <alignment vertical="center"/>
    </xf>
    <xf numFmtId="2" fontId="5" fillId="36" borderId="60" xfId="0" applyNumberFormat="1" applyFont="1" applyFill="1" applyBorder="1" applyAlignment="1">
      <alignment horizontal="left" vertical="center" indent="3"/>
    </xf>
    <xf numFmtId="49" fontId="5" fillId="36" borderId="60" xfId="0" applyNumberFormat="1" applyFont="1" applyFill="1" applyBorder="1" applyAlignment="1">
      <alignment horizontal="center" vertical="center"/>
    </xf>
    <xf numFmtId="49" fontId="5" fillId="36" borderId="61" xfId="0" applyNumberFormat="1" applyFont="1" applyFill="1" applyBorder="1" applyAlignment="1">
      <alignment horizontal="center" vertical="center"/>
    </xf>
    <xf numFmtId="14" fontId="5" fillId="36" borderId="62" xfId="0" applyNumberFormat="1" applyFont="1" applyFill="1" applyBorder="1" applyAlignment="1">
      <alignment horizontal="center" vertical="center"/>
    </xf>
    <xf numFmtId="186" fontId="5" fillId="36" borderId="63" xfId="0" applyNumberFormat="1" applyFont="1" applyFill="1" applyBorder="1" applyAlignment="1">
      <alignment horizontal="left" vertical="center" indent="1"/>
    </xf>
    <xf numFmtId="12" fontId="5" fillId="36" borderId="63" xfId="0" applyNumberFormat="1" applyFont="1" applyFill="1" applyBorder="1" applyAlignment="1">
      <alignment vertical="center"/>
    </xf>
    <xf numFmtId="2" fontId="5" fillId="36" borderId="63" xfId="0" applyNumberFormat="1" applyFont="1" applyFill="1" applyBorder="1" applyAlignment="1">
      <alignment horizontal="center" vertical="center"/>
    </xf>
    <xf numFmtId="186" fontId="5" fillId="36" borderId="63" xfId="0" applyNumberFormat="1" applyFont="1" applyFill="1" applyBorder="1" applyAlignment="1">
      <alignment horizontal="center" vertical="center"/>
    </xf>
    <xf numFmtId="186" fontId="5" fillId="36" borderId="63" xfId="0" applyNumberFormat="1" applyFont="1" applyFill="1" applyBorder="1" applyAlignment="1">
      <alignment vertical="center"/>
    </xf>
    <xf numFmtId="2" fontId="5" fillId="36" borderId="63" xfId="0" applyNumberFormat="1" applyFont="1" applyFill="1" applyBorder="1" applyAlignment="1">
      <alignment horizontal="left" vertical="center" indent="3"/>
    </xf>
    <xf numFmtId="49" fontId="5" fillId="36" borderId="63" xfId="0" applyNumberFormat="1" applyFont="1" applyFill="1" applyBorder="1" applyAlignment="1">
      <alignment horizontal="center" vertical="center"/>
    </xf>
    <xf numFmtId="49" fontId="5" fillId="36" borderId="64" xfId="0" applyNumberFormat="1" applyFont="1" applyFill="1" applyBorder="1" applyAlignment="1">
      <alignment horizontal="center" vertical="center"/>
    </xf>
    <xf numFmtId="14" fontId="5" fillId="36" borderId="65" xfId="0" applyNumberFormat="1" applyFont="1" applyFill="1" applyBorder="1" applyAlignment="1">
      <alignment horizontal="center" vertical="center"/>
    </xf>
    <xf numFmtId="186" fontId="5" fillId="36" borderId="66" xfId="0" applyNumberFormat="1" applyFont="1" applyFill="1" applyBorder="1" applyAlignment="1">
      <alignment horizontal="left" vertical="center" indent="1"/>
    </xf>
    <xf numFmtId="12" fontId="5" fillId="36" borderId="66" xfId="0" applyNumberFormat="1" applyFont="1" applyFill="1" applyBorder="1" applyAlignment="1">
      <alignment vertical="center"/>
    </xf>
    <xf numFmtId="2" fontId="5" fillId="36" borderId="66" xfId="0" applyNumberFormat="1" applyFont="1" applyFill="1" applyBorder="1" applyAlignment="1">
      <alignment horizontal="center" vertical="center"/>
    </xf>
    <xf numFmtId="186" fontId="5" fillId="36" borderId="66" xfId="0" applyNumberFormat="1" applyFont="1" applyFill="1" applyBorder="1" applyAlignment="1">
      <alignment horizontal="center" vertical="center"/>
    </xf>
    <xf numFmtId="186" fontId="5" fillId="36" borderId="66" xfId="0" applyNumberFormat="1" applyFont="1" applyFill="1" applyBorder="1" applyAlignment="1">
      <alignment vertical="center"/>
    </xf>
    <xf numFmtId="2" fontId="5" fillId="36" borderId="66" xfId="0" applyNumberFormat="1" applyFont="1" applyFill="1" applyBorder="1" applyAlignment="1">
      <alignment horizontal="left" vertical="center" indent="3"/>
    </xf>
    <xf numFmtId="49" fontId="5" fillId="36" borderId="66" xfId="0" applyNumberFormat="1" applyFont="1" applyFill="1" applyBorder="1" applyAlignment="1">
      <alignment horizontal="center" vertical="center"/>
    </xf>
    <xf numFmtId="49" fontId="5" fillId="36" borderId="67" xfId="0" applyNumberFormat="1" applyFont="1" applyFill="1" applyBorder="1" applyAlignment="1">
      <alignment horizontal="center" vertical="center"/>
    </xf>
    <xf numFmtId="0" fontId="18" fillId="36" borderId="68" xfId="0" applyFont="1" applyFill="1" applyBorder="1" applyAlignment="1">
      <alignment horizontal="left" vertical="center" shrinkToFit="1"/>
    </xf>
    <xf numFmtId="0" fontId="18" fillId="36" borderId="69" xfId="0" applyFont="1" applyFill="1" applyBorder="1" applyAlignment="1">
      <alignment horizontal="left" vertical="center" shrinkToFit="1"/>
    </xf>
    <xf numFmtId="2" fontId="18" fillId="36" borderId="70" xfId="0" applyNumberFormat="1" applyFont="1" applyFill="1" applyBorder="1" applyAlignment="1">
      <alignment horizontal="left" vertical="center" shrinkToFit="1"/>
    </xf>
    <xf numFmtId="0" fontId="8" fillId="37" borderId="71" xfId="0" applyFont="1" applyFill="1" applyBorder="1" applyAlignment="1">
      <alignment horizontal="left" vertical="center"/>
    </xf>
    <xf numFmtId="0" fontId="8" fillId="37" borderId="72" xfId="0" applyFont="1" applyFill="1" applyBorder="1" applyAlignment="1">
      <alignment horizontal="left" vertical="center"/>
    </xf>
    <xf numFmtId="0" fontId="17" fillId="37" borderId="72" xfId="0" applyFont="1" applyFill="1" applyBorder="1" applyAlignment="1">
      <alignment horizontal="left" vertical="center" wrapText="1" shrinkToFit="1"/>
    </xf>
    <xf numFmtId="0" fontId="8" fillId="37" borderId="73" xfId="0" applyFont="1" applyFill="1" applyBorder="1" applyAlignment="1">
      <alignment horizontal="left" vertical="center"/>
    </xf>
    <xf numFmtId="14" fontId="107" fillId="33" borderId="51" xfId="0" applyNumberFormat="1" applyFont="1" applyFill="1" applyBorder="1" applyAlignment="1">
      <alignment horizontal="center" vertical="center"/>
    </xf>
    <xf numFmtId="0" fontId="107" fillId="33" borderId="51" xfId="0" applyFont="1" applyFill="1" applyBorder="1" applyAlignment="1">
      <alignment vertical="center"/>
    </xf>
    <xf numFmtId="2" fontId="107" fillId="33" borderId="51" xfId="0" applyNumberFormat="1" applyFont="1" applyFill="1" applyBorder="1" applyAlignment="1" applyProtection="1">
      <alignment horizontal="center" vertical="center"/>
      <protection hidden="1" locked="0"/>
    </xf>
    <xf numFmtId="12" fontId="107" fillId="33" borderId="51" xfId="0" applyNumberFormat="1" applyFont="1" applyFill="1" applyBorder="1" applyAlignment="1" applyProtection="1">
      <alignment vertical="center"/>
      <protection hidden="1" locked="0"/>
    </xf>
    <xf numFmtId="49" fontId="107" fillId="33" borderId="51" xfId="0" applyNumberFormat="1" applyFont="1" applyFill="1" applyBorder="1" applyAlignment="1" applyProtection="1">
      <alignment horizontal="center" vertical="center"/>
      <protection hidden="1" locked="0"/>
    </xf>
    <xf numFmtId="0" fontId="107" fillId="33" borderId="51" xfId="0" applyFont="1" applyFill="1" applyBorder="1" applyAlignment="1" applyProtection="1">
      <alignment vertical="center"/>
      <protection hidden="1" locked="0"/>
    </xf>
    <xf numFmtId="0" fontId="5" fillId="36" borderId="68" xfId="0" applyFont="1" applyFill="1" applyBorder="1" applyAlignment="1">
      <alignment horizontal="left" vertical="center" shrinkToFit="1"/>
    </xf>
    <xf numFmtId="0" fontId="5" fillId="36" borderId="69" xfId="0" applyFont="1" applyFill="1" applyBorder="1" applyAlignment="1">
      <alignment horizontal="left" vertical="center" shrinkToFit="1"/>
    </xf>
    <xf numFmtId="2" fontId="5" fillId="36" borderId="70" xfId="0" applyNumberFormat="1" applyFont="1" applyFill="1" applyBorder="1" applyAlignment="1">
      <alignment horizontal="left" vertical="center"/>
    </xf>
    <xf numFmtId="2" fontId="55" fillId="37" borderId="38" xfId="0" applyNumberFormat="1" applyFont="1" applyFill="1" applyBorder="1" applyAlignment="1">
      <alignment vertical="center"/>
    </xf>
    <xf numFmtId="2" fontId="55" fillId="37" borderId="34" xfId="0" applyNumberFormat="1" applyFont="1" applyFill="1" applyBorder="1" applyAlignment="1">
      <alignment vertical="center"/>
    </xf>
    <xf numFmtId="0" fontId="105" fillId="33" borderId="74" xfId="0" applyFont="1" applyFill="1" applyBorder="1" applyAlignment="1" applyProtection="1">
      <alignment horizontal="center" vertical="center"/>
      <protection hidden="1" locked="0"/>
    </xf>
    <xf numFmtId="0" fontId="105" fillId="33" borderId="0" xfId="0" applyFont="1" applyFill="1" applyBorder="1" applyAlignment="1" applyProtection="1">
      <alignment horizontal="center" vertical="center"/>
      <protection hidden="1" locked="0"/>
    </xf>
    <xf numFmtId="2" fontId="21" fillId="34" borderId="0" xfId="0" applyNumberFormat="1" applyFont="1" applyFill="1" applyAlignment="1" applyProtection="1">
      <alignment horizontal="left" vertical="center"/>
      <protection hidden="1" locked="0"/>
    </xf>
    <xf numFmtId="0" fontId="6" fillId="37" borderId="0" xfId="0" applyFont="1" applyFill="1" applyBorder="1" applyAlignment="1">
      <alignment horizontal="center"/>
    </xf>
    <xf numFmtId="0" fontId="16" fillId="37" borderId="75" xfId="0" applyFont="1" applyFill="1" applyBorder="1" applyAlignment="1">
      <alignment horizontal="center" vertical="center" wrapText="1"/>
    </xf>
    <xf numFmtId="0" fontId="0" fillId="37" borderId="76" xfId="0" applyFill="1" applyBorder="1" applyAlignment="1">
      <alignment horizontal="center" vertical="center" wrapText="1"/>
    </xf>
    <xf numFmtId="0" fontId="16" fillId="37" borderId="77" xfId="0" applyFont="1" applyFill="1" applyBorder="1" applyAlignment="1">
      <alignment horizontal="center" vertical="center" wrapText="1"/>
    </xf>
    <xf numFmtId="0" fontId="16" fillId="37" borderId="78" xfId="0" applyFont="1" applyFill="1" applyBorder="1" applyAlignment="1">
      <alignment horizontal="center" vertical="center" wrapText="1"/>
    </xf>
    <xf numFmtId="0" fontId="16" fillId="37" borderId="21" xfId="0" applyFont="1" applyFill="1" applyBorder="1" applyAlignment="1">
      <alignment horizontal="center" vertical="center" wrapText="1"/>
    </xf>
    <xf numFmtId="0" fontId="16" fillId="37" borderId="79" xfId="0" applyFont="1" applyFill="1" applyBorder="1" applyAlignment="1">
      <alignment horizontal="center" vertical="center" wrapText="1"/>
    </xf>
    <xf numFmtId="0" fontId="16" fillId="37" borderId="80" xfId="0" applyFont="1" applyFill="1" applyBorder="1" applyAlignment="1">
      <alignment horizontal="center" vertical="center" wrapText="1"/>
    </xf>
    <xf numFmtId="0" fontId="46" fillId="37" borderId="81" xfId="0" applyFont="1" applyFill="1" applyBorder="1" applyAlignment="1">
      <alignment horizontal="center" vertical="center"/>
    </xf>
    <xf numFmtId="0" fontId="46" fillId="37" borderId="0" xfId="0" applyFont="1" applyFill="1" applyBorder="1" applyAlignment="1">
      <alignment horizontal="center" vertical="center"/>
    </xf>
    <xf numFmtId="14" fontId="6" fillId="37" borderId="0" xfId="0" applyNumberFormat="1" applyFont="1" applyFill="1" applyBorder="1" applyAlignment="1">
      <alignment horizontal="center"/>
    </xf>
    <xf numFmtId="186" fontId="49" fillId="37" borderId="33" xfId="0" applyNumberFormat="1" applyFont="1" applyFill="1" applyBorder="1" applyAlignment="1">
      <alignment horizontal="center" vertical="center" wrapText="1"/>
    </xf>
    <xf numFmtId="186" fontId="49" fillId="37" borderId="82" xfId="0" applyNumberFormat="1" applyFont="1" applyFill="1" applyBorder="1" applyAlignment="1">
      <alignment horizontal="center" vertical="center" wrapText="1"/>
    </xf>
    <xf numFmtId="186" fontId="49" fillId="37" borderId="22" xfId="0" applyNumberFormat="1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left" vertical="center" wrapText="1"/>
    </xf>
    <xf numFmtId="0" fontId="8" fillId="36" borderId="22" xfId="0" applyFont="1" applyFill="1" applyBorder="1" applyAlignment="1">
      <alignment horizontal="left" vertical="center" wrapText="1"/>
    </xf>
    <xf numFmtId="187" fontId="5" fillId="36" borderId="25" xfId="0" applyNumberFormat="1" applyFont="1" applyFill="1" applyBorder="1" applyAlignment="1">
      <alignment horizontal="left" vertical="center"/>
    </xf>
    <xf numFmtId="187" fontId="5" fillId="36" borderId="83" xfId="0" applyNumberFormat="1" applyFont="1" applyFill="1" applyBorder="1" applyAlignment="1">
      <alignment horizontal="left" vertical="center"/>
    </xf>
    <xf numFmtId="0" fontId="16" fillId="37" borderId="20" xfId="0" applyFont="1" applyFill="1" applyBorder="1" applyAlignment="1">
      <alignment horizontal="center" vertical="center" wrapText="1"/>
    </xf>
    <xf numFmtId="0" fontId="16" fillId="37" borderId="29" xfId="0" applyFont="1" applyFill="1" applyBorder="1" applyAlignment="1">
      <alignment horizontal="center" vertical="center" wrapText="1"/>
    </xf>
    <xf numFmtId="0" fontId="16" fillId="37" borderId="16" xfId="0" applyFont="1" applyFill="1" applyBorder="1" applyAlignment="1">
      <alignment horizontal="center" vertical="center" wrapText="1"/>
    </xf>
    <xf numFmtId="0" fontId="8" fillId="37" borderId="36" xfId="0" applyFont="1" applyFill="1" applyBorder="1" applyAlignment="1">
      <alignment horizontal="left" vertical="top"/>
    </xf>
    <xf numFmtId="0" fontId="46" fillId="37" borderId="84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/>
    </xf>
    <xf numFmtId="0" fontId="49" fillId="37" borderId="17" xfId="0" applyFont="1" applyFill="1" applyBorder="1" applyAlignment="1">
      <alignment horizontal="center" vertical="center"/>
    </xf>
    <xf numFmtId="187" fontId="8" fillId="36" borderId="25" xfId="0" applyNumberFormat="1" applyFont="1" applyFill="1" applyBorder="1" applyAlignment="1">
      <alignment horizontal="left" vertical="center"/>
    </xf>
    <xf numFmtId="187" fontId="8" fillId="36" borderId="83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Alignment="1">
      <alignment horizontal="left" vertical="center"/>
    </xf>
    <xf numFmtId="0" fontId="5" fillId="0" borderId="47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44" xfId="0" applyFont="1" applyFill="1" applyBorder="1" applyAlignment="1">
      <alignment horizontal="left" vertical="center" indent="1"/>
    </xf>
    <xf numFmtId="0" fontId="5" fillId="0" borderId="85" xfId="0" applyFont="1" applyFill="1" applyBorder="1" applyAlignment="1">
      <alignment horizontal="left" vertical="center" wrapText="1"/>
    </xf>
    <xf numFmtId="0" fontId="5" fillId="0" borderId="86" xfId="0" applyFont="1" applyFill="1" applyBorder="1" applyAlignment="1">
      <alignment horizontal="left" vertical="center" wrapText="1"/>
    </xf>
    <xf numFmtId="2" fontId="5" fillId="0" borderId="82" xfId="0" applyNumberFormat="1" applyFont="1" applyFill="1" applyBorder="1" applyAlignment="1">
      <alignment horizontal="center" vertical="center"/>
    </xf>
    <xf numFmtId="2" fontId="5" fillId="0" borderId="43" xfId="0" applyNumberFormat="1" applyFont="1" applyFill="1" applyBorder="1" applyAlignment="1">
      <alignment horizontal="center" vertical="center"/>
    </xf>
    <xf numFmtId="2" fontId="5" fillId="0" borderId="87" xfId="0" applyNumberFormat="1" applyFont="1" applyFill="1" applyBorder="1" applyAlignment="1">
      <alignment horizontal="center" vertical="center"/>
    </xf>
    <xf numFmtId="2" fontId="5" fillId="0" borderId="88" xfId="0" applyNumberFormat="1" applyFont="1" applyFill="1" applyBorder="1" applyAlignment="1">
      <alignment horizontal="center" vertical="center"/>
    </xf>
    <xf numFmtId="2" fontId="5" fillId="0" borderId="82" xfId="0" applyNumberFormat="1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2" fontId="5" fillId="0" borderId="35" xfId="0" applyNumberFormat="1" applyFont="1" applyFill="1" applyBorder="1" applyAlignment="1">
      <alignment horizontal="right" vertical="center"/>
    </xf>
    <xf numFmtId="2" fontId="5" fillId="0" borderId="17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right" vertical="center"/>
    </xf>
    <xf numFmtId="2" fontId="5" fillId="0" borderId="34" xfId="0" applyNumberFormat="1" applyFont="1" applyFill="1" applyBorder="1" applyAlignment="1">
      <alignment horizontal="right" vertical="center"/>
    </xf>
    <xf numFmtId="14" fontId="5" fillId="0" borderId="48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2" fontId="5" fillId="0" borderId="35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92" xfId="0" applyNumberFormat="1" applyFont="1" applyFill="1" applyBorder="1" applyAlignment="1">
      <alignment horizontal="center" vertical="center"/>
    </xf>
    <xf numFmtId="2" fontId="5" fillId="0" borderId="93" xfId="0" applyNumberFormat="1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left" vertical="center" indent="1"/>
    </xf>
    <xf numFmtId="0" fontId="5" fillId="0" borderId="85" xfId="0" applyFont="1" applyFill="1" applyBorder="1" applyAlignment="1">
      <alignment horizontal="left" vertical="center" indent="1"/>
    </xf>
    <xf numFmtId="0" fontId="5" fillId="0" borderId="89" xfId="0" applyFont="1" applyFill="1" applyBorder="1" applyAlignment="1">
      <alignment horizontal="left" vertical="center" indent="1"/>
    </xf>
    <xf numFmtId="0" fontId="5" fillId="0" borderId="87" xfId="0" applyFont="1" applyFill="1" applyBorder="1" applyAlignment="1">
      <alignment horizontal="left" vertical="center" indent="1"/>
    </xf>
    <xf numFmtId="0" fontId="6" fillId="0" borderId="35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7" xfId="0" applyFont="1" applyFill="1" applyBorder="1" applyAlignment="1">
      <alignment horizontal="left" vertical="center"/>
    </xf>
    <xf numFmtId="0" fontId="6" fillId="0" borderId="98" xfId="0" applyFont="1" applyFill="1" applyBorder="1" applyAlignment="1">
      <alignment horizontal="left" vertical="center"/>
    </xf>
    <xf numFmtId="0" fontId="43" fillId="0" borderId="80" xfId="0" applyFont="1" applyFill="1" applyBorder="1" applyAlignment="1">
      <alignment horizontal="left" vertical="center" indent="1"/>
    </xf>
    <xf numFmtId="0" fontId="43" fillId="0" borderId="20" xfId="0" applyFont="1" applyFill="1" applyBorder="1" applyAlignment="1">
      <alignment horizontal="left" vertical="center" indent="1"/>
    </xf>
    <xf numFmtId="194" fontId="5" fillId="0" borderId="47" xfId="0" applyNumberFormat="1" applyFont="1" applyFill="1" applyBorder="1" applyAlignment="1">
      <alignment horizontal="center" vertical="center"/>
    </xf>
    <xf numFmtId="194" fontId="5" fillId="0" borderId="0" xfId="0" applyNumberFormat="1" applyFont="1" applyFill="1" applyBorder="1" applyAlignment="1">
      <alignment horizontal="center" vertical="center"/>
    </xf>
    <xf numFmtId="194" fontId="5" fillId="0" borderId="44" xfId="0" applyNumberFormat="1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193" fontId="5" fillId="0" borderId="47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Border="1" applyAlignment="1">
      <alignment horizontal="center" vertical="center"/>
    </xf>
    <xf numFmtId="193" fontId="5" fillId="0" borderId="44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27" xfId="0" applyNumberFormat="1" applyFont="1" applyFill="1" applyBorder="1" applyAlignment="1" applyProtection="1">
      <alignment horizontal="center" vertical="center"/>
      <protection hidden="1" locked="0"/>
    </xf>
    <xf numFmtId="0" fontId="5" fillId="0" borderId="27" xfId="0" applyFont="1" applyFill="1" applyBorder="1" applyAlignment="1" applyProtection="1">
      <alignment horizontal="center" vertical="center"/>
      <protection hidden="1" locked="0"/>
    </xf>
    <xf numFmtId="0" fontId="5" fillId="0" borderId="43" xfId="0" applyFont="1" applyFill="1" applyBorder="1" applyAlignment="1">
      <alignment horizontal="right" vertical="center"/>
    </xf>
    <xf numFmtId="0" fontId="5" fillId="0" borderId="89" xfId="0" applyFont="1" applyFill="1" applyBorder="1" applyAlignment="1">
      <alignment horizontal="right" vertical="center"/>
    </xf>
    <xf numFmtId="180" fontId="43" fillId="0" borderId="47" xfId="0" applyNumberFormat="1" applyFont="1" applyFill="1" applyBorder="1" applyAlignment="1">
      <alignment horizontal="center" vertical="center"/>
    </xf>
    <xf numFmtId="180" fontId="43" fillId="0" borderId="0" xfId="0" applyNumberFormat="1" applyFont="1" applyFill="1" applyBorder="1" applyAlignment="1">
      <alignment horizontal="center" vertical="center"/>
    </xf>
    <xf numFmtId="180" fontId="43" fillId="0" borderId="44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/>
    </xf>
    <xf numFmtId="2" fontId="5" fillId="33" borderId="19" xfId="0" applyNumberFormat="1" applyFont="1" applyFill="1" applyBorder="1" applyAlignment="1">
      <alignment horizontal="right" vertical="center"/>
    </xf>
    <xf numFmtId="2" fontId="5" fillId="33" borderId="16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14" fontId="5" fillId="0" borderId="47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44" xfId="0" applyNumberFormat="1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 applyProtection="1">
      <alignment horizontal="center" vertical="center"/>
      <protection hidden="1" locked="0"/>
    </xf>
    <xf numFmtId="2" fontId="5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4" fontId="5" fillId="0" borderId="96" xfId="0" applyNumberFormat="1" applyFont="1" applyFill="1" applyBorder="1" applyAlignment="1">
      <alignment horizontal="center" vertical="center"/>
    </xf>
    <xf numFmtId="4" fontId="5" fillId="0" borderId="85" xfId="0" applyNumberFormat="1" applyFont="1" applyFill="1" applyBorder="1" applyAlignment="1">
      <alignment horizontal="center" vertical="center"/>
    </xf>
    <xf numFmtId="4" fontId="5" fillId="0" borderId="101" xfId="0" applyNumberFormat="1" applyFont="1" applyFill="1" applyBorder="1" applyAlignment="1">
      <alignment horizontal="center" vertical="center"/>
    </xf>
    <xf numFmtId="4" fontId="5" fillId="0" borderId="48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0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8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8" fillId="0" borderId="103" xfId="0" applyFont="1" applyFill="1" applyBorder="1" applyAlignment="1">
      <alignment horizontal="center" vertical="center" wrapText="1"/>
    </xf>
    <xf numFmtId="0" fontId="8" fillId="0" borderId="104" xfId="0" applyFont="1" applyFill="1" applyBorder="1" applyAlignment="1">
      <alignment horizontal="center" vertical="center" wrapText="1"/>
    </xf>
    <xf numFmtId="0" fontId="14" fillId="33" borderId="40" xfId="0" applyFont="1" applyFill="1" applyBorder="1" applyAlignment="1">
      <alignment horizontal="left" vertical="center" wrapText="1" indent="1"/>
    </xf>
    <xf numFmtId="0" fontId="14" fillId="33" borderId="27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87" fontId="5" fillId="0" borderId="20" xfId="0" applyNumberFormat="1" applyFont="1" applyFill="1" applyBorder="1" applyAlignment="1">
      <alignment horizontal="left" vertical="center" indent="1"/>
    </xf>
    <xf numFmtId="14" fontId="5" fillId="0" borderId="10" xfId="0" applyNumberFormat="1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wrapText="1" indent="1"/>
    </xf>
    <xf numFmtId="0" fontId="6" fillId="0" borderId="86" xfId="0" applyFont="1" applyFill="1" applyBorder="1" applyAlignment="1">
      <alignment horizontal="center" vertical="center" wrapText="1"/>
    </xf>
    <xf numFmtId="0" fontId="6" fillId="0" borderId="10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left" vertical="center" wrapText="1" indent="1"/>
    </xf>
    <xf numFmtId="0" fontId="43" fillId="0" borderId="10" xfId="0" applyFont="1" applyFill="1" applyBorder="1" applyAlignment="1">
      <alignment horizontal="left" vertical="center" wrapText="1" inden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5" fillId="33" borderId="79" xfId="0" applyNumberFormat="1" applyFont="1" applyFill="1" applyBorder="1" applyAlignment="1">
      <alignment horizontal="center" vertical="center"/>
    </xf>
    <xf numFmtId="2" fontId="5" fillId="0" borderId="106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8" fillId="0" borderId="96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4" fontId="5" fillId="0" borderId="86" xfId="0" applyNumberFormat="1" applyFont="1" applyFill="1" applyBorder="1" applyAlignment="1">
      <alignment horizontal="center" vertical="center"/>
    </xf>
    <xf numFmtId="4" fontId="5" fillId="0" borderId="45" xfId="0" applyNumberFormat="1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 wrapText="1"/>
    </xf>
    <xf numFmtId="0" fontId="5" fillId="0" borderId="104" xfId="0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3" fontId="1" fillId="0" borderId="10" xfId="55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BORDRO!A1" /><Relationship Id="rId2" Type="http://schemas.openxmlformats.org/officeDocument/2006/relationships/hyperlink" Target="#&#214;DEMEEMR&#304;!A1" /><Relationship Id="rId3" Type="http://schemas.openxmlformats.org/officeDocument/2006/relationships/hyperlink" Target="#'YOLLUK A&#199;IKLAMA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G&#304;R&#304;&#350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G&#304;R&#304;&#350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G&#304;R&#304;&#350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361950</xdr:colOff>
      <xdr:row>10</xdr:row>
      <xdr:rowOff>123825</xdr:rowOff>
    </xdr:from>
    <xdr:to>
      <xdr:col>15</xdr:col>
      <xdr:colOff>314325</xdr:colOff>
      <xdr:row>11</xdr:row>
      <xdr:rowOff>247650</xdr:rowOff>
    </xdr:to>
    <xdr:sp macro="[0]!Sayfa1.bordroyazdir">
      <xdr:nvSpPr>
        <xdr:cNvPr id="1" name="AutoShape 4"/>
        <xdr:cNvSpPr>
          <a:spLocks/>
        </xdr:cNvSpPr>
      </xdr:nvSpPr>
      <xdr:spPr>
        <a:xfrm>
          <a:off x="12839700" y="2143125"/>
          <a:ext cx="809625" cy="323850"/>
        </a:xfrm>
        <a:prstGeom prst="horizontalScroll">
          <a:avLst/>
        </a:prstGeom>
        <a:gradFill rotWithShape="1">
          <a:gsLst>
            <a:gs pos="0">
              <a:srgbClr val="00FFFF"/>
            </a:gs>
            <a:gs pos="100000">
              <a:srgbClr val="007676"/>
            </a:gs>
          </a:gsLst>
          <a:path path="rect">
            <a:fillToRect l="50000" t="50000" r="50000" b="50000"/>
          </a:path>
        </a:gradFill>
        <a:ln w="222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</a:rPr>
            <a:t>YAZDIR</a:t>
          </a:r>
        </a:p>
      </xdr:txBody>
    </xdr:sp>
    <xdr:clientData fPrintsWithSheet="0"/>
  </xdr:twoCellAnchor>
  <xdr:twoCellAnchor>
    <xdr:from>
      <xdr:col>14</xdr:col>
      <xdr:colOff>295275</xdr:colOff>
      <xdr:row>12</xdr:row>
      <xdr:rowOff>66675</xdr:rowOff>
    </xdr:from>
    <xdr:to>
      <xdr:col>15</xdr:col>
      <xdr:colOff>276225</xdr:colOff>
      <xdr:row>13</xdr:row>
      <xdr:rowOff>123825</xdr:rowOff>
    </xdr:to>
    <xdr:sp macro="[0]!Sayfa1.odemeemriyazdir">
      <xdr:nvSpPr>
        <xdr:cNvPr id="2" name="AutoShape 5"/>
        <xdr:cNvSpPr>
          <a:spLocks/>
        </xdr:cNvSpPr>
      </xdr:nvSpPr>
      <xdr:spPr>
        <a:xfrm>
          <a:off x="12773025" y="2638425"/>
          <a:ext cx="838200" cy="285750"/>
        </a:xfrm>
        <a:prstGeom prst="horizontalScroll">
          <a:avLst/>
        </a:prstGeom>
        <a:gradFill rotWithShape="1">
          <a:gsLst>
            <a:gs pos="0">
              <a:srgbClr val="00FFFF"/>
            </a:gs>
            <a:gs pos="100000">
              <a:srgbClr val="007676"/>
            </a:gs>
          </a:gsLst>
          <a:path path="rect">
            <a:fillToRect l="50000" t="50000" r="50000" b="50000"/>
          </a:path>
        </a:gradFill>
        <a:ln w="222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</a:rPr>
            <a:t>YAZDIR</a:t>
          </a:r>
        </a:p>
      </xdr:txBody>
    </xdr:sp>
    <xdr:clientData/>
  </xdr:twoCellAnchor>
  <xdr:twoCellAnchor>
    <xdr:from>
      <xdr:col>11</xdr:col>
      <xdr:colOff>57150</xdr:colOff>
      <xdr:row>11</xdr:row>
      <xdr:rowOff>19050</xdr:rowOff>
    </xdr:from>
    <xdr:to>
      <xdr:col>14</xdr:col>
      <xdr:colOff>0</xdr:colOff>
      <xdr:row>11</xdr:row>
      <xdr:rowOff>276225</xdr:rowOff>
    </xdr:to>
    <xdr:sp macro="[2]!yazdırödemeemri">
      <xdr:nvSpPr>
        <xdr:cNvPr id="3" name="Rectangle 10">
          <a:hlinkClick r:id="rId1"/>
        </xdr:cNvPr>
        <xdr:cNvSpPr>
          <a:spLocks/>
        </xdr:cNvSpPr>
      </xdr:nvSpPr>
      <xdr:spPr>
        <a:xfrm>
          <a:off x="11430000" y="2238375"/>
          <a:ext cx="1047750" cy="247650"/>
        </a:xfrm>
        <a:prstGeom prst="rect">
          <a:avLst/>
        </a:prstGeom>
        <a:solidFill>
          <a:srgbClr val="00CCFF"/>
        </a:solidFill>
        <a:ln w="57150" cmpd="thinThick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BORDRO</a:t>
          </a:r>
        </a:p>
      </xdr:txBody>
    </xdr:sp>
    <xdr:clientData/>
  </xdr:twoCellAnchor>
  <xdr:twoCellAnchor>
    <xdr:from>
      <xdr:col>11</xdr:col>
      <xdr:colOff>38100</xdr:colOff>
      <xdr:row>12</xdr:row>
      <xdr:rowOff>95250</xdr:rowOff>
    </xdr:from>
    <xdr:to>
      <xdr:col>13</xdr:col>
      <xdr:colOff>390525</xdr:colOff>
      <xdr:row>13</xdr:row>
      <xdr:rowOff>95250</xdr:rowOff>
    </xdr:to>
    <xdr:sp macro="[2]!yazdırödemeemri">
      <xdr:nvSpPr>
        <xdr:cNvPr id="4" name="Rectangle 11">
          <a:hlinkClick r:id="rId2"/>
        </xdr:cNvPr>
        <xdr:cNvSpPr>
          <a:spLocks/>
        </xdr:cNvSpPr>
      </xdr:nvSpPr>
      <xdr:spPr>
        <a:xfrm>
          <a:off x="11410950" y="2667000"/>
          <a:ext cx="1038225" cy="228600"/>
        </a:xfrm>
        <a:prstGeom prst="rect">
          <a:avLst/>
        </a:prstGeom>
        <a:solidFill>
          <a:srgbClr val="00CCFF"/>
        </a:solidFill>
        <a:ln w="57150" cmpd="thinThick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993366"/>
              </a:solidFill>
            </a:rPr>
            <a:t>ÖDE.EMRİ</a:t>
          </a:r>
        </a:p>
      </xdr:txBody>
    </xdr:sp>
    <xdr:clientData/>
  </xdr:twoCellAnchor>
  <xdr:twoCellAnchor>
    <xdr:from>
      <xdr:col>0</xdr:col>
      <xdr:colOff>19050</xdr:colOff>
      <xdr:row>10</xdr:row>
      <xdr:rowOff>104775</xdr:rowOff>
    </xdr:from>
    <xdr:to>
      <xdr:col>0</xdr:col>
      <xdr:colOff>971550</xdr:colOff>
      <xdr:row>12</xdr:row>
      <xdr:rowOff>171450</xdr:rowOff>
    </xdr:to>
    <xdr:sp>
      <xdr:nvSpPr>
        <xdr:cNvPr id="5" name="Oval 37">
          <a:hlinkClick r:id="rId3"/>
        </xdr:cNvPr>
        <xdr:cNvSpPr>
          <a:spLocks/>
        </xdr:cNvSpPr>
      </xdr:nvSpPr>
      <xdr:spPr>
        <a:xfrm>
          <a:off x="19050" y="2124075"/>
          <a:ext cx="952500" cy="619125"/>
        </a:xfrm>
        <a:prstGeom prst="ellipse">
          <a:avLst/>
        </a:prstGeom>
        <a:solidFill>
          <a:srgbClr val="FF99CC"/>
        </a:solidFill>
        <a:ln w="57150" cmpd="thinThick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Yolluk Açıklama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9525</xdr:rowOff>
    </xdr:from>
    <xdr:to>
      <xdr:col>13</xdr:col>
      <xdr:colOff>809625</xdr:colOff>
      <xdr:row>2</xdr:row>
      <xdr:rowOff>57150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3325475" y="9525"/>
          <a:ext cx="1285875" cy="504825"/>
        </a:xfrm>
        <a:prstGeom prst="horizontalScroll">
          <a:avLst/>
        </a:prstGeom>
        <a:gradFill rotWithShape="1">
          <a:gsLst>
            <a:gs pos="0">
              <a:srgbClr val="00FFFF"/>
            </a:gs>
            <a:gs pos="100000">
              <a:srgbClr val="007676"/>
            </a:gs>
          </a:gsLst>
          <a:path path="rect">
            <a:fillToRect l="50000" t="50000" r="50000" b="50000"/>
          </a:path>
        </a:gradFill>
        <a:ln w="476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ANA SAYFA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466725</xdr:colOff>
      <xdr:row>0</xdr:row>
      <xdr:rowOff>9525</xdr:rowOff>
    </xdr:from>
    <xdr:to>
      <xdr:col>20</xdr:col>
      <xdr:colOff>1743075</xdr:colOff>
      <xdr:row>2</xdr:row>
      <xdr:rowOff>57150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820150" y="9525"/>
          <a:ext cx="1276350" cy="533400"/>
        </a:xfrm>
        <a:prstGeom prst="horizontalScroll">
          <a:avLst/>
        </a:prstGeom>
        <a:solidFill>
          <a:srgbClr val="00FFFF">
            <a:alpha val="87000"/>
          </a:srgbClr>
        </a:solidFill>
        <a:ln w="476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ANA SAYFA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5676900</xdr:colOff>
      <xdr:row>0</xdr:row>
      <xdr:rowOff>66675</xdr:rowOff>
    </xdr:from>
    <xdr:to>
      <xdr:col>0</xdr:col>
      <xdr:colOff>6629400</xdr:colOff>
      <xdr:row>1</xdr:row>
      <xdr:rowOff>190500</xdr:rowOff>
    </xdr:to>
    <xdr:sp>
      <xdr:nvSpPr>
        <xdr:cNvPr id="1" name="Oval 2">
          <a:hlinkClick r:id="rId1"/>
        </xdr:cNvPr>
        <xdr:cNvSpPr>
          <a:spLocks/>
        </xdr:cNvSpPr>
      </xdr:nvSpPr>
      <xdr:spPr>
        <a:xfrm>
          <a:off x="5676900" y="66675"/>
          <a:ext cx="952500" cy="561975"/>
        </a:xfrm>
        <a:prstGeom prst="ellipse">
          <a:avLst/>
        </a:prstGeom>
        <a:solidFill>
          <a:srgbClr val="FF99CC"/>
        </a:solidFill>
        <a:ln w="57150" cmpd="thinThick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Geri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li%20TEM&#304;ZKALP\Belgelerim\YOLLUKLAR\S&#220;REKL&#304;%20G&#214;REV%20YOLLU&#286;U%2007.07.07\S&#220;REKL&#304;%20G&#214;REV%20YOLLU&#286;U%20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OLLUKGİRİŞ"/>
      <sheetName val="BORDRO"/>
      <sheetName val="ÖDEMEEMRİ"/>
      <sheetName val="BEYAN"/>
      <sheetName val="HESAPNO"/>
      <sheetName val="KM"/>
      <sheetName val="KMİLÇE"/>
      <sheetName val="SÜREKLİ GÖREV YOLLUĞU V4"/>
    </sheetNames>
    <definedNames>
      <definedName name="yazdırödemeemri"/>
    </definedNames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10"/>
  </sheetPr>
  <dimension ref="A1:U53"/>
  <sheetViews>
    <sheetView showGridLines="0" tabSelected="1" zoomScalePageLayoutView="0" workbookViewId="0" topLeftCell="A1">
      <selection activeCell="B4" sqref="B4"/>
    </sheetView>
  </sheetViews>
  <sheetFormatPr defaultColWidth="9" defaultRowHeight="18" customHeight="1"/>
  <cols>
    <col min="1" max="1" width="22.69921875" style="74" customWidth="1"/>
    <col min="2" max="2" width="21.296875" style="74" customWidth="1"/>
    <col min="3" max="3" width="21.09765625" style="74" customWidth="1"/>
    <col min="4" max="4" width="10.59765625" style="74" customWidth="1"/>
    <col min="5" max="5" width="9" style="74" customWidth="1"/>
    <col min="6" max="6" width="8" style="74" customWidth="1"/>
    <col min="7" max="7" width="7.69921875" style="74" customWidth="1"/>
    <col min="8" max="8" width="6.8984375" style="74" customWidth="1"/>
    <col min="9" max="9" width="4.09765625" style="74" customWidth="1"/>
    <col min="10" max="10" width="4.3984375" style="74" customWidth="1"/>
    <col min="11" max="13" width="3.59765625" style="74" customWidth="1"/>
    <col min="14" max="14" width="4.3984375" style="74" customWidth="1"/>
    <col min="15" max="16384" width="9" style="74" customWidth="1"/>
  </cols>
  <sheetData>
    <row r="1" spans="1:21" ht="13.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19.5" customHeight="1">
      <c r="A2" s="75"/>
      <c r="B2" s="119" t="s">
        <v>147</v>
      </c>
      <c r="C2" s="133" t="s">
        <v>91</v>
      </c>
      <c r="D2" s="134"/>
      <c r="E2" s="120"/>
      <c r="F2" s="121"/>
      <c r="G2" s="78" t="s">
        <v>105</v>
      </c>
      <c r="H2" s="137">
        <v>3</v>
      </c>
      <c r="I2" s="137">
        <v>3</v>
      </c>
      <c r="J2" s="137">
        <v>1</v>
      </c>
      <c r="K2" s="137">
        <v>1</v>
      </c>
      <c r="L2" s="76"/>
      <c r="M2" s="75"/>
      <c r="N2" s="75"/>
      <c r="O2" s="75"/>
      <c r="P2" s="75"/>
      <c r="Q2" s="75"/>
      <c r="R2" s="75"/>
      <c r="S2" s="75"/>
      <c r="T2" s="75"/>
      <c r="U2" s="75"/>
    </row>
    <row r="3" spans="1:21" ht="15.75" customHeight="1">
      <c r="A3" s="75"/>
      <c r="B3" s="117" t="s">
        <v>146</v>
      </c>
      <c r="C3" s="133" t="s">
        <v>114</v>
      </c>
      <c r="D3" s="134"/>
      <c r="E3" s="122"/>
      <c r="F3" s="123"/>
      <c r="G3" s="78" t="s">
        <v>115</v>
      </c>
      <c r="H3" s="138" t="s">
        <v>117</v>
      </c>
      <c r="I3" s="139"/>
      <c r="J3" s="140"/>
      <c r="K3" s="140"/>
      <c r="L3" s="76"/>
      <c r="M3" s="75"/>
      <c r="N3" s="75"/>
      <c r="O3" s="75"/>
      <c r="P3" s="75"/>
      <c r="Q3" s="75"/>
      <c r="R3" s="75"/>
      <c r="S3" s="75"/>
      <c r="T3" s="75"/>
      <c r="U3" s="75"/>
    </row>
    <row r="4" spans="1:21" ht="15.75" customHeight="1">
      <c r="A4" s="75"/>
      <c r="B4" s="118">
        <v>11111111111</v>
      </c>
      <c r="C4" s="133" t="s">
        <v>113</v>
      </c>
      <c r="D4" s="134"/>
      <c r="E4" s="122"/>
      <c r="F4" s="123"/>
      <c r="G4" s="123"/>
      <c r="H4" s="123"/>
      <c r="I4" s="123"/>
      <c r="J4" s="123"/>
      <c r="K4" s="123"/>
      <c r="L4" s="76"/>
      <c r="M4" s="75"/>
      <c r="N4" s="75"/>
      <c r="O4" s="75"/>
      <c r="P4" s="75"/>
      <c r="Q4" s="75"/>
      <c r="R4" s="75"/>
      <c r="S4" s="75"/>
      <c r="T4" s="75"/>
      <c r="U4" s="75"/>
    </row>
    <row r="5" spans="1:21" ht="15.75" customHeight="1">
      <c r="A5" s="75"/>
      <c r="B5" s="118" t="s">
        <v>144</v>
      </c>
      <c r="C5" s="133" t="s">
        <v>92</v>
      </c>
      <c r="D5" s="135"/>
      <c r="E5" s="79"/>
      <c r="F5" s="79"/>
      <c r="G5" s="79"/>
      <c r="H5" s="79"/>
      <c r="I5" s="124" t="s">
        <v>121</v>
      </c>
      <c r="J5" s="75"/>
      <c r="K5" s="75"/>
      <c r="L5" s="75"/>
      <c r="M5" s="75"/>
      <c r="N5" s="80"/>
      <c r="O5" s="79"/>
      <c r="P5" s="79"/>
      <c r="Q5" s="75"/>
      <c r="R5" s="75"/>
      <c r="S5" s="75"/>
      <c r="T5" s="75"/>
      <c r="U5" s="75"/>
    </row>
    <row r="6" spans="1:21" ht="15.75" customHeight="1">
      <c r="A6" s="75"/>
      <c r="B6" s="126" t="s">
        <v>139</v>
      </c>
      <c r="C6" s="133" t="s">
        <v>137</v>
      </c>
      <c r="D6" s="135"/>
      <c r="E6" s="79"/>
      <c r="F6" s="125" t="s">
        <v>118</v>
      </c>
      <c r="G6" s="84" t="s">
        <v>108</v>
      </c>
      <c r="H6" s="141">
        <v>42.25</v>
      </c>
      <c r="I6" s="113">
        <v>1</v>
      </c>
      <c r="J6" s="235">
        <v>2017</v>
      </c>
      <c r="K6" s="236"/>
      <c r="L6" s="75"/>
      <c r="M6" s="75"/>
      <c r="N6" s="81"/>
      <c r="O6" s="79"/>
      <c r="P6" s="79"/>
      <c r="Q6" s="75"/>
      <c r="R6" s="75"/>
      <c r="S6" s="75"/>
      <c r="T6" s="75"/>
      <c r="U6" s="75"/>
    </row>
    <row r="7" spans="1:21" ht="15.75" customHeight="1">
      <c r="A7" s="75"/>
      <c r="B7" s="127" t="s">
        <v>142</v>
      </c>
      <c r="C7" s="133" t="s">
        <v>133</v>
      </c>
      <c r="D7" s="135"/>
      <c r="E7" s="79"/>
      <c r="F7" s="125" t="s">
        <v>119</v>
      </c>
      <c r="G7" s="84" t="s">
        <v>109</v>
      </c>
      <c r="H7" s="141">
        <v>37.25</v>
      </c>
      <c r="I7" s="114" t="s">
        <v>111</v>
      </c>
      <c r="J7" s="235"/>
      <c r="K7" s="236"/>
      <c r="L7" s="75"/>
      <c r="M7" s="75"/>
      <c r="N7" s="81"/>
      <c r="O7" s="79"/>
      <c r="P7" s="79"/>
      <c r="Q7" s="75"/>
      <c r="R7" s="75"/>
      <c r="S7" s="75"/>
      <c r="T7" s="75"/>
      <c r="U7" s="75"/>
    </row>
    <row r="8" spans="1:21" ht="15.75" customHeight="1">
      <c r="A8" s="75"/>
      <c r="B8" s="127" t="s">
        <v>143</v>
      </c>
      <c r="C8" s="133" t="s">
        <v>92</v>
      </c>
      <c r="D8" s="135"/>
      <c r="E8" s="79"/>
      <c r="F8" s="125" t="s">
        <v>120</v>
      </c>
      <c r="G8" s="84" t="s">
        <v>110</v>
      </c>
      <c r="H8" s="141">
        <v>36.25</v>
      </c>
      <c r="I8" s="114" t="s">
        <v>112</v>
      </c>
      <c r="J8" s="235"/>
      <c r="K8" s="236"/>
      <c r="L8" s="75"/>
      <c r="M8" s="75"/>
      <c r="N8" s="85"/>
      <c r="O8" s="75"/>
      <c r="P8" s="75"/>
      <c r="Q8" s="75"/>
      <c r="R8" s="75"/>
      <c r="S8" s="75"/>
      <c r="T8" s="75"/>
      <c r="U8" s="75"/>
    </row>
    <row r="9" spans="1:21" ht="15.75" customHeight="1">
      <c r="A9" s="75"/>
      <c r="B9" s="75"/>
      <c r="C9" s="136"/>
      <c r="D9" s="135"/>
      <c r="E9" s="79"/>
      <c r="F9" s="79"/>
      <c r="G9" s="79"/>
      <c r="H9" s="79"/>
      <c r="I9" s="79"/>
      <c r="J9" s="79"/>
      <c r="K9" s="79"/>
      <c r="L9" s="79"/>
      <c r="M9" s="79"/>
      <c r="N9" s="79"/>
      <c r="O9" s="75"/>
      <c r="P9" s="75"/>
      <c r="Q9" s="75"/>
      <c r="R9" s="75"/>
      <c r="S9" s="75"/>
      <c r="T9" s="75"/>
      <c r="U9" s="75"/>
    </row>
    <row r="10" spans="1:21" ht="15.75" customHeight="1">
      <c r="A10" s="75"/>
      <c r="B10" s="75"/>
      <c r="C10" s="75"/>
      <c r="D10" s="75"/>
      <c r="E10" s="83"/>
      <c r="F10" s="82"/>
      <c r="G10" s="91"/>
      <c r="H10" s="92"/>
      <c r="I10" s="92"/>
      <c r="J10" s="93"/>
      <c r="K10" s="94"/>
      <c r="L10" s="75"/>
      <c r="M10" s="75"/>
      <c r="N10" s="85"/>
      <c r="O10" s="75"/>
      <c r="P10" s="75"/>
      <c r="Q10" s="75"/>
      <c r="R10" s="75"/>
      <c r="S10" s="75"/>
      <c r="T10" s="75"/>
      <c r="U10" s="75"/>
    </row>
    <row r="11" spans="1:21" ht="15.75" customHeight="1">
      <c r="A11" s="75"/>
      <c r="B11" s="75"/>
      <c r="C11" s="86"/>
      <c r="D11" s="75"/>
      <c r="E11" s="75"/>
      <c r="F11" s="87"/>
      <c r="G11" s="75"/>
      <c r="H11" s="75"/>
      <c r="I11" s="75"/>
      <c r="J11" s="75"/>
      <c r="K11" s="75"/>
      <c r="L11" s="75"/>
      <c r="M11" s="75"/>
      <c r="N11" s="85"/>
      <c r="O11" s="75"/>
      <c r="P11" s="75"/>
      <c r="Q11" s="75"/>
      <c r="R11" s="75"/>
      <c r="S11" s="75"/>
      <c r="T11" s="75"/>
      <c r="U11" s="75"/>
    </row>
    <row r="12" spans="1:21" ht="27.75" customHeight="1">
      <c r="A12" s="75"/>
      <c r="B12" s="128" t="s">
        <v>94</v>
      </c>
      <c r="C12" s="129" t="s">
        <v>95</v>
      </c>
      <c r="D12" s="130" t="s">
        <v>107</v>
      </c>
      <c r="E12" s="131" t="s">
        <v>134</v>
      </c>
      <c r="F12" s="131" t="s">
        <v>98</v>
      </c>
      <c r="G12" s="131" t="s">
        <v>96</v>
      </c>
      <c r="H12" s="132" t="s">
        <v>97</v>
      </c>
      <c r="I12" s="88"/>
      <c r="J12" s="237"/>
      <c r="K12" s="237"/>
      <c r="L12" s="89"/>
      <c r="M12" s="89"/>
      <c r="N12" s="89"/>
      <c r="O12" s="75"/>
      <c r="P12" s="75"/>
      <c r="Q12" s="75"/>
      <c r="R12" s="75"/>
      <c r="S12" s="75"/>
      <c r="T12" s="75"/>
      <c r="U12" s="75"/>
    </row>
    <row r="13" spans="1:21" ht="18" customHeight="1">
      <c r="A13" s="75"/>
      <c r="B13" s="224">
        <v>43072</v>
      </c>
      <c r="C13" s="225" t="s">
        <v>145</v>
      </c>
      <c r="D13" s="226">
        <v>36.25</v>
      </c>
      <c r="E13" s="227">
        <v>1</v>
      </c>
      <c r="F13" s="226">
        <v>30</v>
      </c>
      <c r="G13" s="228" t="s">
        <v>138</v>
      </c>
      <c r="H13" s="228" t="s">
        <v>140</v>
      </c>
      <c r="I13" s="75"/>
      <c r="J13" s="90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</row>
    <row r="14" spans="1:21" ht="18" customHeight="1">
      <c r="A14" s="75"/>
      <c r="B14" s="224"/>
      <c r="C14" s="229"/>
      <c r="D14" s="226"/>
      <c r="E14" s="227"/>
      <c r="F14" s="226"/>
      <c r="G14" s="228"/>
      <c r="H14" s="228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1:21" ht="18" customHeight="1">
      <c r="A15" s="75"/>
      <c r="B15" s="224"/>
      <c r="C15" s="225"/>
      <c r="D15" s="226"/>
      <c r="E15" s="227"/>
      <c r="F15" s="226"/>
      <c r="G15" s="228"/>
      <c r="H15" s="228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</row>
    <row r="16" spans="1:21" ht="18" customHeight="1">
      <c r="A16" s="75"/>
      <c r="B16" s="224"/>
      <c r="C16" s="229"/>
      <c r="D16" s="226"/>
      <c r="E16" s="227"/>
      <c r="F16" s="226"/>
      <c r="G16" s="228"/>
      <c r="H16" s="228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</row>
    <row r="17" spans="1:21" ht="18" customHeight="1">
      <c r="A17" s="75"/>
      <c r="B17" s="224"/>
      <c r="C17" s="225"/>
      <c r="D17" s="226"/>
      <c r="E17" s="227"/>
      <c r="F17" s="226"/>
      <c r="G17" s="228"/>
      <c r="H17" s="228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</row>
    <row r="18" spans="1:21" ht="18" customHeight="1">
      <c r="A18" s="75"/>
      <c r="B18" s="224"/>
      <c r="C18" s="229"/>
      <c r="D18" s="226"/>
      <c r="E18" s="227"/>
      <c r="F18" s="226"/>
      <c r="G18" s="228"/>
      <c r="H18" s="228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</row>
    <row r="19" spans="1:21" ht="18" customHeight="1">
      <c r="A19" s="75"/>
      <c r="B19" s="224"/>
      <c r="C19" s="229"/>
      <c r="D19" s="226"/>
      <c r="E19" s="227"/>
      <c r="F19" s="226"/>
      <c r="G19" s="228"/>
      <c r="H19" s="228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</row>
    <row r="20" spans="1:21" ht="18" customHeight="1">
      <c r="A20" s="75"/>
      <c r="B20" s="224"/>
      <c r="C20" s="229"/>
      <c r="D20" s="226"/>
      <c r="E20" s="227"/>
      <c r="F20" s="226"/>
      <c r="G20" s="228"/>
      <c r="H20" s="228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</row>
    <row r="21" spans="1:21" ht="18" customHeight="1">
      <c r="A21" s="75"/>
      <c r="B21" s="224"/>
      <c r="C21" s="229"/>
      <c r="D21" s="226"/>
      <c r="E21" s="227"/>
      <c r="F21" s="226"/>
      <c r="G21" s="228"/>
      <c r="H21" s="228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1" ht="18" customHeight="1">
      <c r="A22" s="75"/>
      <c r="B22" s="224"/>
      <c r="C22" s="229"/>
      <c r="D22" s="226"/>
      <c r="E22" s="227"/>
      <c r="F22" s="226"/>
      <c r="G22" s="228"/>
      <c r="H22" s="228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</row>
    <row r="23" spans="1:21" ht="18" customHeight="1">
      <c r="A23" s="75"/>
      <c r="B23" s="224"/>
      <c r="C23" s="229"/>
      <c r="D23" s="226"/>
      <c r="E23" s="227"/>
      <c r="F23" s="226"/>
      <c r="G23" s="228"/>
      <c r="H23" s="228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</row>
    <row r="24" spans="1:21" ht="18" customHeight="1">
      <c r="A24" s="75"/>
      <c r="B24" s="146"/>
      <c r="C24" s="145"/>
      <c r="D24" s="142"/>
      <c r="E24" s="143"/>
      <c r="F24" s="142"/>
      <c r="G24" s="144"/>
      <c r="H24" s="144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</row>
    <row r="25" spans="1:21" ht="18" customHeight="1">
      <c r="A25" s="75"/>
      <c r="B25" s="76"/>
      <c r="C25" s="77"/>
      <c r="D25" s="77"/>
      <c r="E25" s="77"/>
      <c r="F25" s="77"/>
      <c r="G25" s="77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</row>
    <row r="26" spans="1:21" ht="18" customHeight="1">
      <c r="A26" s="75"/>
      <c r="B26" s="76"/>
      <c r="C26" s="77"/>
      <c r="D26" s="77"/>
      <c r="E26" s="77"/>
      <c r="F26" s="77"/>
      <c r="G26" s="77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</row>
    <row r="27" spans="1:21" ht="18" customHeight="1">
      <c r="A27" s="75"/>
      <c r="B27" s="76"/>
      <c r="C27" s="77"/>
      <c r="D27" s="77"/>
      <c r="E27" s="77"/>
      <c r="F27" s="77"/>
      <c r="G27" s="77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</row>
    <row r="28" spans="1:21" ht="18" customHeight="1">
      <c r="A28" s="75"/>
      <c r="B28" s="76"/>
      <c r="C28" s="77"/>
      <c r="D28" s="77"/>
      <c r="E28" s="77"/>
      <c r="F28" s="77"/>
      <c r="G28" s="77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29" spans="1:21" ht="18" customHeight="1">
      <c r="A29" s="75"/>
      <c r="B29" s="76"/>
      <c r="C29" s="77"/>
      <c r="D29" s="77"/>
      <c r="E29" s="77"/>
      <c r="F29" s="77"/>
      <c r="G29" s="77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</row>
    <row r="30" spans="1:21" ht="18" customHeight="1">
      <c r="A30" s="75"/>
      <c r="B30" s="76"/>
      <c r="C30" s="77"/>
      <c r="D30" s="77"/>
      <c r="E30" s="77"/>
      <c r="F30" s="77"/>
      <c r="G30" s="77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</row>
    <row r="31" spans="1:21" ht="18" customHeight="1">
      <c r="A31" s="75"/>
      <c r="B31" s="76"/>
      <c r="C31" s="77"/>
      <c r="D31" s="77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</row>
    <row r="32" spans="1:21" ht="18" customHeight="1">
      <c r="A32" s="75"/>
      <c r="B32" s="76"/>
      <c r="C32" s="77"/>
      <c r="D32" s="77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</row>
    <row r="33" spans="1:21" ht="18" customHeight="1">
      <c r="A33" s="75"/>
      <c r="B33" s="76"/>
      <c r="C33" s="77"/>
      <c r="D33" s="77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1:21" ht="18" customHeight="1">
      <c r="A34" s="75"/>
      <c r="B34" s="76"/>
      <c r="C34" s="77"/>
      <c r="D34" s="77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21" ht="18" customHeight="1">
      <c r="A35" s="75"/>
      <c r="B35" s="76"/>
      <c r="C35" s="77"/>
      <c r="D35" s="77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</row>
    <row r="36" spans="1:21" ht="18" customHeight="1">
      <c r="A36" s="75"/>
      <c r="B36" s="76"/>
      <c r="C36" s="77"/>
      <c r="D36" s="77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</row>
    <row r="37" spans="1:21" ht="18" customHeight="1">
      <c r="A37" s="75"/>
      <c r="B37" s="76"/>
      <c r="C37" s="77"/>
      <c r="D37" s="77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</row>
    <row r="38" spans="1:21" ht="18" customHeight="1">
      <c r="A38" s="75"/>
      <c r="B38" s="76"/>
      <c r="C38" s="77"/>
      <c r="D38" s="77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</row>
    <row r="39" spans="1:21" ht="18" customHeight="1">
      <c r="A39" s="75"/>
      <c r="B39" s="76"/>
      <c r="C39" s="77"/>
      <c r="D39" s="77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</row>
    <row r="40" spans="1:21" ht="18" customHeight="1">
      <c r="A40" s="75"/>
      <c r="B40" s="76"/>
      <c r="C40" s="77"/>
      <c r="D40" s="77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</row>
    <row r="41" spans="1:21" ht="18" customHeight="1">
      <c r="A41" s="75"/>
      <c r="B41" s="76"/>
      <c r="C41" s="77"/>
      <c r="D41" s="7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</row>
    <row r="42" spans="1:21" ht="18" customHeight="1">
      <c r="A42" s="75"/>
      <c r="B42" s="76"/>
      <c r="C42" s="77"/>
      <c r="D42" s="77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  <row r="43" spans="1:21" ht="18" customHeight="1">
      <c r="A43" s="75"/>
      <c r="B43" s="76"/>
      <c r="C43" s="77"/>
      <c r="D43" s="77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</row>
    <row r="44" spans="1:21" ht="18" customHeight="1">
      <c r="A44" s="75"/>
      <c r="B44" s="76"/>
      <c r="C44" s="77"/>
      <c r="D44" s="77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</row>
    <row r="45" spans="1:21" ht="18" customHeight="1">
      <c r="A45" s="75"/>
      <c r="B45" s="76"/>
      <c r="C45" s="77"/>
      <c r="D45" s="77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</row>
    <row r="46" spans="1:21" ht="18" customHeight="1">
      <c r="A46" s="75"/>
      <c r="B46" s="76"/>
      <c r="C46" s="77"/>
      <c r="D46" s="77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</row>
    <row r="47" spans="1:21" ht="18" customHeight="1">
      <c r="A47" s="75"/>
      <c r="B47" s="76"/>
      <c r="C47" s="77"/>
      <c r="D47" s="77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</row>
    <row r="48" spans="1:21" ht="18" customHeight="1">
      <c r="A48" s="75"/>
      <c r="B48" s="76"/>
      <c r="C48" s="77"/>
      <c r="D48" s="77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</row>
    <row r="49" spans="1:21" ht="18" customHeight="1">
      <c r="A49" s="75"/>
      <c r="B49" s="76"/>
      <c r="C49" s="77"/>
      <c r="D49" s="77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</row>
    <row r="50" spans="1:21" ht="18" customHeight="1">
      <c r="A50" s="75"/>
      <c r="B50" s="76"/>
      <c r="C50" s="77"/>
      <c r="D50" s="77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</row>
    <row r="51" spans="1:21" ht="18" customHeight="1">
      <c r="A51" s="75"/>
      <c r="B51" s="76"/>
      <c r="C51" s="77"/>
      <c r="D51" s="77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</row>
    <row r="52" spans="1:21" ht="18" customHeight="1">
      <c r="A52" s="75"/>
      <c r="B52" s="76"/>
      <c r="C52" s="77"/>
      <c r="D52" s="77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</row>
    <row r="53" spans="1:21" ht="18" customHeight="1">
      <c r="A53" s="75"/>
      <c r="B53" s="76"/>
      <c r="C53" s="77"/>
      <c r="D53" s="77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</row>
  </sheetData>
  <sheetProtection/>
  <mergeCells count="2">
    <mergeCell ref="J6:K8"/>
    <mergeCell ref="J12:K1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indexed="12"/>
  </sheetPr>
  <dimension ref="B1:AY59"/>
  <sheetViews>
    <sheetView showZeros="0" zoomScalePageLayoutView="0" workbookViewId="0" topLeftCell="A1">
      <selection activeCell="A10" sqref="A10"/>
    </sheetView>
  </sheetViews>
  <sheetFormatPr defaultColWidth="9" defaultRowHeight="15"/>
  <cols>
    <col min="1" max="1" width="34.19921875" style="147" customWidth="1"/>
    <col min="2" max="2" width="12.5" style="147" customWidth="1"/>
    <col min="3" max="3" width="18.19921875" style="154" customWidth="1"/>
    <col min="4" max="4" width="5.3984375" style="147" customWidth="1"/>
    <col min="5" max="5" width="8.09765625" style="147" customWidth="1"/>
    <col min="6" max="6" width="8.69921875" style="147" customWidth="1"/>
    <col min="7" max="7" width="6.5" style="147" customWidth="1"/>
    <col min="8" max="8" width="6.09765625" style="147" customWidth="1"/>
    <col min="9" max="9" width="10.09765625" style="147" customWidth="1"/>
    <col min="10" max="10" width="11.69921875" style="147" customWidth="1"/>
    <col min="11" max="12" width="8.59765625" style="147" customWidth="1"/>
    <col min="13" max="13" width="6.19921875" style="147" customWidth="1"/>
    <col min="14" max="16384" width="9" style="147" customWidth="1"/>
  </cols>
  <sheetData>
    <row r="1" spans="2:12" ht="18" customHeight="1">
      <c r="B1" s="220" t="s">
        <v>47</v>
      </c>
      <c r="C1" s="230" t="str">
        <f>Giriş!B2</f>
        <v>AAAAAAAA</v>
      </c>
      <c r="D1" s="155"/>
      <c r="E1" s="155"/>
      <c r="F1" s="155"/>
      <c r="G1" s="155"/>
      <c r="H1" s="155"/>
      <c r="I1" s="155"/>
      <c r="J1" s="156"/>
      <c r="K1" s="157"/>
      <c r="L1" s="157"/>
    </row>
    <row r="2" spans="2:12" ht="18" customHeight="1">
      <c r="B2" s="221" t="s">
        <v>65</v>
      </c>
      <c r="C2" s="231" t="str">
        <f>Giriş!B5</f>
        <v>Öğretmen</v>
      </c>
      <c r="D2" s="246" t="s">
        <v>66</v>
      </c>
      <c r="E2" s="247"/>
      <c r="F2" s="247"/>
      <c r="G2" s="247"/>
      <c r="H2" s="247"/>
      <c r="I2" s="247"/>
      <c r="J2" s="158" t="s">
        <v>135</v>
      </c>
      <c r="K2" s="260">
        <f>Giriş!B4</f>
        <v>11111111111</v>
      </c>
      <c r="L2" s="260"/>
    </row>
    <row r="3" spans="2:12" ht="23.25" customHeight="1">
      <c r="B3" s="222" t="s">
        <v>99</v>
      </c>
      <c r="C3" s="231" t="str">
        <f>Giriş!B3</f>
        <v>5/3-900</v>
      </c>
      <c r="D3" s="246" t="s">
        <v>67</v>
      </c>
      <c r="E3" s="247"/>
      <c r="F3" s="247"/>
      <c r="G3" s="247"/>
      <c r="H3" s="247"/>
      <c r="I3" s="261"/>
      <c r="J3" s="159" t="s">
        <v>68</v>
      </c>
      <c r="K3" s="253" t="str">
        <f>Giriş!B6</f>
        <v>İlçe Milli Eğitim Müdürlüğü</v>
      </c>
      <c r="L3" s="254"/>
    </row>
    <row r="4" spans="2:12" ht="19.5" customHeight="1" thickBot="1">
      <c r="B4" s="223" t="s">
        <v>69</v>
      </c>
      <c r="C4" s="232">
        <f>Giriş!D13</f>
        <v>36.25</v>
      </c>
      <c r="D4" s="160"/>
      <c r="E4" s="161"/>
      <c r="F4" s="162"/>
      <c r="G4" s="161"/>
      <c r="H4" s="162"/>
      <c r="I4" s="161"/>
      <c r="J4" s="163" t="s">
        <v>2</v>
      </c>
      <c r="K4" s="255">
        <f ca="1">TODAY()</f>
        <v>43083</v>
      </c>
      <c r="L4" s="256"/>
    </row>
    <row r="5" spans="2:17" ht="22.5" customHeight="1">
      <c r="B5" s="239" t="s">
        <v>70</v>
      </c>
      <c r="C5" s="241" t="s">
        <v>71</v>
      </c>
      <c r="D5" s="243" t="s">
        <v>72</v>
      </c>
      <c r="E5" s="243"/>
      <c r="F5" s="245"/>
      <c r="G5" s="243" t="s">
        <v>73</v>
      </c>
      <c r="H5" s="244"/>
      <c r="I5" s="245"/>
      <c r="J5" s="257" t="s">
        <v>74</v>
      </c>
      <c r="K5" s="257" t="s">
        <v>75</v>
      </c>
      <c r="L5" s="259"/>
      <c r="M5" s="148"/>
      <c r="N5" s="148"/>
      <c r="O5" s="148"/>
      <c r="P5" s="148"/>
      <c r="Q5" s="148"/>
    </row>
    <row r="6" spans="2:17" ht="27" customHeight="1" thickBot="1">
      <c r="B6" s="240"/>
      <c r="C6" s="242"/>
      <c r="D6" s="164" t="s">
        <v>76</v>
      </c>
      <c r="E6" s="164" t="s">
        <v>77</v>
      </c>
      <c r="F6" s="164" t="s">
        <v>78</v>
      </c>
      <c r="G6" s="164" t="s">
        <v>79</v>
      </c>
      <c r="H6" s="164" t="s">
        <v>80</v>
      </c>
      <c r="I6" s="165" t="s">
        <v>81</v>
      </c>
      <c r="J6" s="258"/>
      <c r="K6" s="164" t="s">
        <v>82</v>
      </c>
      <c r="L6" s="166" t="s">
        <v>83</v>
      </c>
      <c r="M6" s="148"/>
      <c r="N6" s="148"/>
      <c r="O6" s="148"/>
      <c r="P6" s="148"/>
      <c r="Q6" s="148"/>
    </row>
    <row r="7" spans="2:14" ht="18" customHeight="1">
      <c r="B7" s="190">
        <f>Giriş!B13</f>
        <v>43072</v>
      </c>
      <c r="C7" s="191" t="str">
        <f>Giriş!C13</f>
        <v>BİGA-ÇANAKKALE-BİGA</v>
      </c>
      <c r="D7" s="192">
        <f>Giriş!E13</f>
        <v>1</v>
      </c>
      <c r="E7" s="193">
        <f>Giriş!D13</f>
        <v>36.25</v>
      </c>
      <c r="F7" s="193">
        <f>ROUND((Giriş!D13*Giriş!E13),2)</f>
        <v>36.25</v>
      </c>
      <c r="G7" s="194" t="s">
        <v>84</v>
      </c>
      <c r="H7" s="195"/>
      <c r="I7" s="196">
        <f>Giriş!F13</f>
        <v>30</v>
      </c>
      <c r="J7" s="196">
        <f>F7+I7</f>
        <v>66.25</v>
      </c>
      <c r="K7" s="197" t="str">
        <f>Giriş!G13</f>
        <v>06,00</v>
      </c>
      <c r="L7" s="198" t="str">
        <f>Giriş!H13</f>
        <v>18,00</v>
      </c>
      <c r="N7" s="149"/>
    </row>
    <row r="8" spans="2:12" ht="18" customHeight="1">
      <c r="B8" s="199">
        <f>Giriş!B14</f>
        <v>0</v>
      </c>
      <c r="C8" s="200">
        <f>Giriş!C14</f>
        <v>0</v>
      </c>
      <c r="D8" s="201">
        <f>Giriş!E14</f>
        <v>0</v>
      </c>
      <c r="E8" s="202">
        <f>Giriş!D14</f>
        <v>0</v>
      </c>
      <c r="F8" s="202">
        <f>ROUND((Giriş!D14*Giriş!E14),2)</f>
        <v>0</v>
      </c>
      <c r="G8" s="203" t="s">
        <v>84</v>
      </c>
      <c r="H8" s="204"/>
      <c r="I8" s="205">
        <f>Giriş!F14</f>
        <v>0</v>
      </c>
      <c r="J8" s="205">
        <f>F8+I8</f>
        <v>0</v>
      </c>
      <c r="K8" s="206">
        <f>Giriş!G14</f>
        <v>0</v>
      </c>
      <c r="L8" s="207">
        <f>Giriş!H14</f>
        <v>0</v>
      </c>
    </row>
    <row r="9" spans="2:12" ht="18" customHeight="1">
      <c r="B9" s="199">
        <f>Giriş!B15</f>
        <v>0</v>
      </c>
      <c r="C9" s="200">
        <f>Giriş!C15</f>
        <v>0</v>
      </c>
      <c r="D9" s="201">
        <f>Giriş!E15</f>
        <v>0</v>
      </c>
      <c r="E9" s="202">
        <f>Giriş!D15</f>
        <v>0</v>
      </c>
      <c r="F9" s="202">
        <f>ROUND((Giriş!D15*Giriş!E15),2)</f>
        <v>0</v>
      </c>
      <c r="G9" s="203" t="s">
        <v>84</v>
      </c>
      <c r="H9" s="204"/>
      <c r="I9" s="205">
        <f>Giriş!F15</f>
        <v>0</v>
      </c>
      <c r="J9" s="205">
        <f aca="true" t="shared" si="0" ref="J9:J18">F9+I9</f>
        <v>0</v>
      </c>
      <c r="K9" s="206">
        <f>Giriş!G15</f>
        <v>0</v>
      </c>
      <c r="L9" s="207">
        <f>Giriş!H15</f>
        <v>0</v>
      </c>
    </row>
    <row r="10" spans="2:12" ht="18" customHeight="1">
      <c r="B10" s="199">
        <f>Giriş!B16</f>
        <v>0</v>
      </c>
      <c r="C10" s="200">
        <f>Giriş!C16</f>
        <v>0</v>
      </c>
      <c r="D10" s="201">
        <f>Giriş!E16</f>
        <v>0</v>
      </c>
      <c r="E10" s="202">
        <f>Giriş!D16</f>
        <v>0</v>
      </c>
      <c r="F10" s="202">
        <f>ROUND((Giriş!D16*Giriş!E16),2)</f>
        <v>0</v>
      </c>
      <c r="G10" s="203" t="s">
        <v>84</v>
      </c>
      <c r="H10" s="204"/>
      <c r="I10" s="205">
        <f>Giriş!F16</f>
        <v>0</v>
      </c>
      <c r="J10" s="205">
        <f t="shared" si="0"/>
        <v>0</v>
      </c>
      <c r="K10" s="206">
        <f>Giriş!G16</f>
        <v>0</v>
      </c>
      <c r="L10" s="207">
        <f>Giriş!H16</f>
        <v>0</v>
      </c>
    </row>
    <row r="11" spans="2:12" ht="18" customHeight="1">
      <c r="B11" s="199">
        <f>Giriş!B17</f>
        <v>0</v>
      </c>
      <c r="C11" s="200">
        <f>Giriş!C17</f>
        <v>0</v>
      </c>
      <c r="D11" s="201">
        <f>Giriş!E17</f>
        <v>0</v>
      </c>
      <c r="E11" s="202">
        <f>Giriş!D17</f>
        <v>0</v>
      </c>
      <c r="F11" s="202">
        <f>ROUND((Giriş!D17*Giriş!E17),2)</f>
        <v>0</v>
      </c>
      <c r="G11" s="203" t="s">
        <v>84</v>
      </c>
      <c r="H11" s="204"/>
      <c r="I11" s="205">
        <f>Giriş!F17</f>
        <v>0</v>
      </c>
      <c r="J11" s="205">
        <f t="shared" si="0"/>
        <v>0</v>
      </c>
      <c r="K11" s="206">
        <f>Giriş!G17</f>
        <v>0</v>
      </c>
      <c r="L11" s="207">
        <f>Giriş!H17</f>
        <v>0</v>
      </c>
    </row>
    <row r="12" spans="2:12" ht="18" customHeight="1">
      <c r="B12" s="199">
        <f>Giriş!B18</f>
        <v>0</v>
      </c>
      <c r="C12" s="200">
        <f>Giriş!C18</f>
        <v>0</v>
      </c>
      <c r="D12" s="201">
        <f>Giriş!E18</f>
        <v>0</v>
      </c>
      <c r="E12" s="202">
        <f>Giriş!D18</f>
        <v>0</v>
      </c>
      <c r="F12" s="202">
        <f>ROUND((Giriş!D18*Giriş!E18),2)</f>
        <v>0</v>
      </c>
      <c r="G12" s="203" t="s">
        <v>84</v>
      </c>
      <c r="H12" s="204"/>
      <c r="I12" s="205">
        <f>Giriş!F18</f>
        <v>0</v>
      </c>
      <c r="J12" s="205">
        <f t="shared" si="0"/>
        <v>0</v>
      </c>
      <c r="K12" s="206">
        <f>Giriş!G18</f>
        <v>0</v>
      </c>
      <c r="L12" s="207">
        <f>Giriş!H18</f>
        <v>0</v>
      </c>
    </row>
    <row r="13" spans="2:12" ht="18" customHeight="1">
      <c r="B13" s="199">
        <f>Giriş!B19</f>
        <v>0</v>
      </c>
      <c r="C13" s="200">
        <f>Giriş!C19</f>
        <v>0</v>
      </c>
      <c r="D13" s="201">
        <f>Giriş!E19</f>
        <v>0</v>
      </c>
      <c r="E13" s="202">
        <f>Giriş!D19</f>
        <v>0</v>
      </c>
      <c r="F13" s="202">
        <f>ROUND((Giriş!D19*Giriş!E19),2)</f>
        <v>0</v>
      </c>
      <c r="G13" s="203" t="s">
        <v>84</v>
      </c>
      <c r="H13" s="204"/>
      <c r="I13" s="205">
        <f>Giriş!F19</f>
        <v>0</v>
      </c>
      <c r="J13" s="205">
        <f t="shared" si="0"/>
        <v>0</v>
      </c>
      <c r="K13" s="206">
        <f>Giriş!G19</f>
        <v>0</v>
      </c>
      <c r="L13" s="207">
        <f>Giriş!H19</f>
        <v>0</v>
      </c>
    </row>
    <row r="14" spans="2:12" ht="18" customHeight="1">
      <c r="B14" s="199">
        <f>Giriş!B20</f>
        <v>0</v>
      </c>
      <c r="C14" s="200">
        <f>Giriş!C20</f>
        <v>0</v>
      </c>
      <c r="D14" s="201">
        <f>Giriş!E20</f>
        <v>0</v>
      </c>
      <c r="E14" s="202">
        <f>Giriş!D20</f>
        <v>0</v>
      </c>
      <c r="F14" s="202">
        <f>ROUND((Giriş!D20*Giriş!E20),2)</f>
        <v>0</v>
      </c>
      <c r="G14" s="203" t="s">
        <v>84</v>
      </c>
      <c r="H14" s="204"/>
      <c r="I14" s="205">
        <f>Giriş!F20</f>
        <v>0</v>
      </c>
      <c r="J14" s="205">
        <f t="shared" si="0"/>
        <v>0</v>
      </c>
      <c r="K14" s="206">
        <f>Giriş!G20</f>
        <v>0</v>
      </c>
      <c r="L14" s="207">
        <f>Giriş!H20</f>
        <v>0</v>
      </c>
    </row>
    <row r="15" spans="2:12" ht="18" customHeight="1">
      <c r="B15" s="199">
        <f>Giriş!B21</f>
        <v>0</v>
      </c>
      <c r="C15" s="200">
        <f>Giriş!C21</f>
        <v>0</v>
      </c>
      <c r="D15" s="201">
        <f>Giriş!E21</f>
        <v>0</v>
      </c>
      <c r="E15" s="202">
        <f>Giriş!D21</f>
        <v>0</v>
      </c>
      <c r="F15" s="202">
        <f>ROUND((Giriş!D21*Giriş!E21),2)</f>
        <v>0</v>
      </c>
      <c r="G15" s="203" t="s">
        <v>84</v>
      </c>
      <c r="H15" s="204"/>
      <c r="I15" s="205">
        <f>Giriş!F21</f>
        <v>0</v>
      </c>
      <c r="J15" s="205">
        <f t="shared" si="0"/>
        <v>0</v>
      </c>
      <c r="K15" s="206">
        <f>Giriş!G21</f>
        <v>0</v>
      </c>
      <c r="L15" s="207">
        <f>Giriş!H21</f>
        <v>0</v>
      </c>
    </row>
    <row r="16" spans="2:12" ht="18" customHeight="1">
      <c r="B16" s="199">
        <f>Giriş!B22</f>
        <v>0</v>
      </c>
      <c r="C16" s="200">
        <f>Giriş!C22</f>
        <v>0</v>
      </c>
      <c r="D16" s="201">
        <f>Giriş!E22</f>
        <v>0</v>
      </c>
      <c r="E16" s="202">
        <f>Giriş!D22</f>
        <v>0</v>
      </c>
      <c r="F16" s="202">
        <f>ROUND((Giriş!D22*Giriş!E22),2)</f>
        <v>0</v>
      </c>
      <c r="G16" s="203" t="s">
        <v>84</v>
      </c>
      <c r="H16" s="204"/>
      <c r="I16" s="205">
        <f>Giriş!F22</f>
        <v>0</v>
      </c>
      <c r="J16" s="205">
        <f t="shared" si="0"/>
        <v>0</v>
      </c>
      <c r="K16" s="206">
        <f>Giriş!G22</f>
        <v>0</v>
      </c>
      <c r="L16" s="207">
        <f>Giriş!H22</f>
        <v>0</v>
      </c>
    </row>
    <row r="17" spans="2:12" ht="18" customHeight="1">
      <c r="B17" s="199">
        <f>Giriş!B23</f>
        <v>0</v>
      </c>
      <c r="C17" s="200">
        <f>Giriş!C23</f>
        <v>0</v>
      </c>
      <c r="D17" s="201">
        <f>Giriş!E23</f>
        <v>0</v>
      </c>
      <c r="E17" s="202">
        <f>Giriş!D23</f>
        <v>0</v>
      </c>
      <c r="F17" s="202">
        <f>ROUND((Giriş!D23*Giriş!E23),2)</f>
        <v>0</v>
      </c>
      <c r="G17" s="203" t="s">
        <v>84</v>
      </c>
      <c r="H17" s="204"/>
      <c r="I17" s="205">
        <f>Giriş!F23</f>
        <v>0</v>
      </c>
      <c r="J17" s="205">
        <f t="shared" si="0"/>
        <v>0</v>
      </c>
      <c r="K17" s="206">
        <f>Giriş!G23</f>
        <v>0</v>
      </c>
      <c r="L17" s="207">
        <f>Giriş!H23</f>
        <v>0</v>
      </c>
    </row>
    <row r="18" spans="2:12" ht="18" customHeight="1">
      <c r="B18" s="208">
        <f>Giriş!B24</f>
        <v>0</v>
      </c>
      <c r="C18" s="209">
        <f>Giriş!C24</f>
        <v>0</v>
      </c>
      <c r="D18" s="210">
        <f>Giriş!E24</f>
        <v>0</v>
      </c>
      <c r="E18" s="211">
        <f>Giriş!D24</f>
        <v>0</v>
      </c>
      <c r="F18" s="211">
        <f>ROUND((Giriş!D24*Giriş!E24),2)</f>
        <v>0</v>
      </c>
      <c r="G18" s="212" t="s">
        <v>84</v>
      </c>
      <c r="H18" s="213"/>
      <c r="I18" s="214">
        <f>Giriş!F24</f>
        <v>0</v>
      </c>
      <c r="J18" s="214">
        <f t="shared" si="0"/>
        <v>0</v>
      </c>
      <c r="K18" s="215">
        <f>Giriş!G24</f>
        <v>0</v>
      </c>
      <c r="L18" s="216">
        <f>Giriş!H24</f>
        <v>0</v>
      </c>
    </row>
    <row r="19" spans="2:51" ht="18.75" customHeight="1">
      <c r="B19" s="249" t="s">
        <v>141</v>
      </c>
      <c r="C19" s="250"/>
      <c r="D19" s="250"/>
      <c r="E19" s="251"/>
      <c r="F19" s="188">
        <f>SUM(F7:F18)</f>
        <v>36.25</v>
      </c>
      <c r="G19" s="189" t="s">
        <v>31</v>
      </c>
      <c r="H19" s="189" t="s">
        <v>31</v>
      </c>
      <c r="I19" s="188">
        <f>SUM(I7:I18)</f>
        <v>30</v>
      </c>
      <c r="J19" s="188">
        <f>SUM(J7:J18)</f>
        <v>66.25</v>
      </c>
      <c r="K19" s="233"/>
      <c r="L19" s="234"/>
      <c r="M19" s="150"/>
      <c r="N19" s="151"/>
      <c r="O19" s="152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</row>
    <row r="20" spans="2:12" ht="12.75" customHeight="1">
      <c r="B20" s="167"/>
      <c r="C20" s="168">
        <f>B7</f>
        <v>43072</v>
      </c>
      <c r="D20" s="169" t="s">
        <v>136</v>
      </c>
      <c r="E20" s="170"/>
      <c r="F20" s="171" t="s">
        <v>101</v>
      </c>
      <c r="G20" s="171"/>
      <c r="H20" s="171"/>
      <c r="I20" s="171"/>
      <c r="J20" s="171"/>
      <c r="K20" s="171"/>
      <c r="L20" s="172"/>
    </row>
    <row r="21" spans="2:12" ht="15.75" customHeight="1">
      <c r="B21" s="173" t="s">
        <v>100</v>
      </c>
      <c r="C21" s="174">
        <f>J19</f>
        <v>66.25</v>
      </c>
      <c r="D21" s="171" t="s">
        <v>86</v>
      </c>
      <c r="E21" s="171"/>
      <c r="F21" s="171"/>
      <c r="G21" s="171"/>
      <c r="H21" s="171"/>
      <c r="I21" s="171"/>
      <c r="J21" s="171"/>
      <c r="K21" s="171"/>
      <c r="L21" s="172"/>
    </row>
    <row r="22" spans="2:12" ht="12.75" customHeight="1">
      <c r="B22" s="175"/>
      <c r="C22" s="176"/>
      <c r="D22" s="171"/>
      <c r="E22" s="171"/>
      <c r="F22" s="238" t="s">
        <v>87</v>
      </c>
      <c r="G22" s="238"/>
      <c r="H22" s="238"/>
      <c r="I22" s="171"/>
      <c r="J22" s="177"/>
      <c r="K22" s="252" t="s">
        <v>88</v>
      </c>
      <c r="L22" s="172"/>
    </row>
    <row r="23" spans="2:12" ht="12.75" customHeight="1">
      <c r="B23" s="175"/>
      <c r="C23" s="176"/>
      <c r="D23" s="171"/>
      <c r="E23" s="171"/>
      <c r="F23" s="248">
        <f ca="1">TODAY()</f>
        <v>43083</v>
      </c>
      <c r="G23" s="248"/>
      <c r="H23" s="248"/>
      <c r="I23" s="171"/>
      <c r="J23" s="177"/>
      <c r="K23" s="252"/>
      <c r="L23" s="172"/>
    </row>
    <row r="24" spans="2:12" ht="12.75" customHeight="1">
      <c r="B24" s="175"/>
      <c r="C24" s="176"/>
      <c r="D24" s="171"/>
      <c r="E24" s="171"/>
      <c r="F24" s="178"/>
      <c r="G24" s="171"/>
      <c r="H24" s="171"/>
      <c r="I24" s="171"/>
      <c r="J24" s="177"/>
      <c r="K24" s="177" t="str">
        <f>C1</f>
        <v>AAAAAAAA</v>
      </c>
      <c r="L24" s="172"/>
    </row>
    <row r="25" spans="2:12" ht="15.75" customHeight="1">
      <c r="B25" s="175"/>
      <c r="C25" s="176"/>
      <c r="D25" s="171"/>
      <c r="E25" s="179" t="s">
        <v>47</v>
      </c>
      <c r="F25" s="238" t="str">
        <f>Giriş!B7</f>
        <v>………………</v>
      </c>
      <c r="G25" s="238"/>
      <c r="H25" s="238"/>
      <c r="I25" s="171"/>
      <c r="J25" s="177"/>
      <c r="K25" s="177"/>
      <c r="L25" s="172"/>
    </row>
    <row r="26" spans="2:12" ht="15.75" customHeight="1">
      <c r="B26" s="175"/>
      <c r="C26" s="176"/>
      <c r="D26" s="171"/>
      <c r="E26" s="179" t="s">
        <v>65</v>
      </c>
      <c r="F26" s="238" t="str">
        <f>Giriş!B8</f>
        <v>Okul Müdürü</v>
      </c>
      <c r="G26" s="238"/>
      <c r="H26" s="238"/>
      <c r="I26" s="171"/>
      <c r="J26" s="177"/>
      <c r="K26" s="177"/>
      <c r="L26" s="172"/>
    </row>
    <row r="27" spans="2:12" ht="15.75" customHeight="1">
      <c r="B27" s="180" t="s">
        <v>89</v>
      </c>
      <c r="C27" s="181"/>
      <c r="D27" s="171"/>
      <c r="E27" s="179" t="s">
        <v>90</v>
      </c>
      <c r="F27" s="182"/>
      <c r="G27" s="171"/>
      <c r="H27" s="171"/>
      <c r="I27" s="171"/>
      <c r="J27" s="171"/>
      <c r="K27" s="171"/>
      <c r="L27" s="172"/>
    </row>
    <row r="28" spans="2:12" ht="12.75" customHeight="1">
      <c r="B28" s="180" t="s">
        <v>93</v>
      </c>
      <c r="C28" s="181"/>
      <c r="D28" s="171"/>
      <c r="E28" s="171"/>
      <c r="F28" s="171"/>
      <c r="G28" s="171"/>
      <c r="H28" s="171"/>
      <c r="I28" s="171"/>
      <c r="J28" s="171"/>
      <c r="K28" s="171"/>
      <c r="L28" s="172"/>
    </row>
    <row r="29" spans="2:12" ht="8.25" customHeight="1" thickBot="1">
      <c r="B29" s="183"/>
      <c r="C29" s="184"/>
      <c r="D29" s="185"/>
      <c r="E29" s="185"/>
      <c r="F29" s="185"/>
      <c r="G29" s="185"/>
      <c r="H29" s="185"/>
      <c r="I29" s="185"/>
      <c r="J29" s="185"/>
      <c r="K29" s="185"/>
      <c r="L29" s="186"/>
    </row>
    <row r="30" ht="30" customHeight="1"/>
    <row r="31" ht="13.5" customHeight="1"/>
    <row r="32" spans="2:12" ht="16.5" customHeight="1">
      <c r="B32" s="220" t="s">
        <v>47</v>
      </c>
      <c r="C32" s="217" t="str">
        <f>C1</f>
        <v>AAAAAAAA</v>
      </c>
      <c r="D32" s="155"/>
      <c r="E32" s="155"/>
      <c r="F32" s="155"/>
      <c r="G32" s="155"/>
      <c r="H32" s="155"/>
      <c r="I32" s="155"/>
      <c r="J32" s="156">
        <f>J1</f>
        <v>0</v>
      </c>
      <c r="K32" s="157"/>
      <c r="L32" s="157"/>
    </row>
    <row r="33" spans="2:12" ht="16.5" customHeight="1">
      <c r="B33" s="221" t="s">
        <v>65</v>
      </c>
      <c r="C33" s="218" t="str">
        <f>C2</f>
        <v>Öğretmen</v>
      </c>
      <c r="D33" s="246" t="s">
        <v>66</v>
      </c>
      <c r="E33" s="247"/>
      <c r="F33" s="247"/>
      <c r="G33" s="247"/>
      <c r="H33" s="247"/>
      <c r="I33" s="247"/>
      <c r="J33" s="158" t="str">
        <f>J2</f>
        <v>TC.No:</v>
      </c>
      <c r="K33" s="260">
        <f>K2</f>
        <v>11111111111</v>
      </c>
      <c r="L33" s="260"/>
    </row>
    <row r="34" spans="2:12" ht="18.75" customHeight="1">
      <c r="B34" s="222" t="s">
        <v>99</v>
      </c>
      <c r="C34" s="218" t="str">
        <f>C3</f>
        <v>5/3-900</v>
      </c>
      <c r="D34" s="246" t="s">
        <v>67</v>
      </c>
      <c r="E34" s="247"/>
      <c r="F34" s="247"/>
      <c r="G34" s="247"/>
      <c r="H34" s="247"/>
      <c r="I34" s="261"/>
      <c r="J34" s="159" t="s">
        <v>68</v>
      </c>
      <c r="K34" s="253" t="str">
        <f>K3</f>
        <v>İlçe Milli Eğitim Müdürlüğü</v>
      </c>
      <c r="L34" s="254"/>
    </row>
    <row r="35" spans="2:12" ht="17.25" customHeight="1" thickBot="1">
      <c r="B35" s="223" t="s">
        <v>69</v>
      </c>
      <c r="C35" s="219">
        <f>C4</f>
        <v>36.25</v>
      </c>
      <c r="D35" s="160"/>
      <c r="E35" s="161"/>
      <c r="F35" s="162"/>
      <c r="G35" s="161"/>
      <c r="H35" s="162"/>
      <c r="I35" s="161"/>
      <c r="J35" s="163" t="s">
        <v>2</v>
      </c>
      <c r="K35" s="264">
        <f ca="1">TODAY()</f>
        <v>43083</v>
      </c>
      <c r="L35" s="265"/>
    </row>
    <row r="36" spans="2:12" ht="17.25" customHeight="1">
      <c r="B36" s="239" t="s">
        <v>70</v>
      </c>
      <c r="C36" s="241" t="s">
        <v>71</v>
      </c>
      <c r="D36" s="243" t="s">
        <v>72</v>
      </c>
      <c r="E36" s="243"/>
      <c r="F36" s="245"/>
      <c r="G36" s="243" t="s">
        <v>73</v>
      </c>
      <c r="H36" s="244"/>
      <c r="I36" s="245"/>
      <c r="J36" s="257" t="s">
        <v>74</v>
      </c>
      <c r="K36" s="257" t="s">
        <v>75</v>
      </c>
      <c r="L36" s="259"/>
    </row>
    <row r="37" spans="2:12" ht="26.25" customHeight="1" thickBot="1">
      <c r="B37" s="240"/>
      <c r="C37" s="242"/>
      <c r="D37" s="164" t="s">
        <v>76</v>
      </c>
      <c r="E37" s="164" t="s">
        <v>77</v>
      </c>
      <c r="F37" s="164" t="s">
        <v>78</v>
      </c>
      <c r="G37" s="164" t="s">
        <v>79</v>
      </c>
      <c r="H37" s="164" t="s">
        <v>80</v>
      </c>
      <c r="I37" s="165" t="s">
        <v>81</v>
      </c>
      <c r="J37" s="258"/>
      <c r="K37" s="164" t="s">
        <v>82</v>
      </c>
      <c r="L37" s="166" t="s">
        <v>83</v>
      </c>
    </row>
    <row r="38" spans="2:12" ht="18" customHeight="1">
      <c r="B38" s="190">
        <f aca="true" t="shared" si="1" ref="B38:F42">B7</f>
        <v>43072</v>
      </c>
      <c r="C38" s="191" t="str">
        <f t="shared" si="1"/>
        <v>BİGA-ÇANAKKALE-BİGA</v>
      </c>
      <c r="D38" s="192">
        <f t="shared" si="1"/>
        <v>1</v>
      </c>
      <c r="E38" s="193">
        <f t="shared" si="1"/>
        <v>36.25</v>
      </c>
      <c r="F38" s="193">
        <f t="shared" si="1"/>
        <v>36.25</v>
      </c>
      <c r="G38" s="194" t="s">
        <v>84</v>
      </c>
      <c r="H38" s="195"/>
      <c r="I38" s="196">
        <f aca="true" t="shared" si="2" ref="I38:L42">I7</f>
        <v>30</v>
      </c>
      <c r="J38" s="196">
        <f>J7</f>
        <v>66.25</v>
      </c>
      <c r="K38" s="197" t="str">
        <f t="shared" si="2"/>
        <v>06,00</v>
      </c>
      <c r="L38" s="198" t="str">
        <f t="shared" si="2"/>
        <v>18,00</v>
      </c>
    </row>
    <row r="39" spans="2:12" ht="18" customHeight="1">
      <c r="B39" s="199">
        <f t="shared" si="1"/>
        <v>0</v>
      </c>
      <c r="C39" s="200">
        <f t="shared" si="1"/>
        <v>0</v>
      </c>
      <c r="D39" s="201">
        <f t="shared" si="1"/>
        <v>0</v>
      </c>
      <c r="E39" s="202">
        <f t="shared" si="1"/>
        <v>0</v>
      </c>
      <c r="F39" s="202">
        <f t="shared" si="1"/>
        <v>0</v>
      </c>
      <c r="G39" s="203" t="s">
        <v>84</v>
      </c>
      <c r="H39" s="204"/>
      <c r="I39" s="205">
        <f t="shared" si="2"/>
        <v>0</v>
      </c>
      <c r="J39" s="205">
        <f>J8</f>
        <v>0</v>
      </c>
      <c r="K39" s="206">
        <f t="shared" si="2"/>
        <v>0</v>
      </c>
      <c r="L39" s="207">
        <f t="shared" si="2"/>
        <v>0</v>
      </c>
    </row>
    <row r="40" spans="2:12" ht="18" customHeight="1">
      <c r="B40" s="199">
        <f t="shared" si="1"/>
        <v>0</v>
      </c>
      <c r="C40" s="200">
        <f t="shared" si="1"/>
        <v>0</v>
      </c>
      <c r="D40" s="201">
        <f t="shared" si="1"/>
        <v>0</v>
      </c>
      <c r="E40" s="202">
        <f t="shared" si="1"/>
        <v>0</v>
      </c>
      <c r="F40" s="202">
        <f t="shared" si="1"/>
        <v>0</v>
      </c>
      <c r="G40" s="203" t="s">
        <v>84</v>
      </c>
      <c r="H40" s="204"/>
      <c r="I40" s="205">
        <f t="shared" si="2"/>
        <v>0</v>
      </c>
      <c r="J40" s="205">
        <f t="shared" si="2"/>
        <v>0</v>
      </c>
      <c r="K40" s="206">
        <f t="shared" si="2"/>
        <v>0</v>
      </c>
      <c r="L40" s="207">
        <f t="shared" si="2"/>
        <v>0</v>
      </c>
    </row>
    <row r="41" spans="2:12" ht="18" customHeight="1">
      <c r="B41" s="199">
        <f t="shared" si="1"/>
        <v>0</v>
      </c>
      <c r="C41" s="200">
        <f t="shared" si="1"/>
        <v>0</v>
      </c>
      <c r="D41" s="201">
        <f t="shared" si="1"/>
        <v>0</v>
      </c>
      <c r="E41" s="202">
        <f t="shared" si="1"/>
        <v>0</v>
      </c>
      <c r="F41" s="202">
        <f t="shared" si="1"/>
        <v>0</v>
      </c>
      <c r="G41" s="203" t="s">
        <v>84</v>
      </c>
      <c r="H41" s="204"/>
      <c r="I41" s="205">
        <f t="shared" si="2"/>
        <v>0</v>
      </c>
      <c r="J41" s="205">
        <f t="shared" si="2"/>
        <v>0</v>
      </c>
      <c r="K41" s="206">
        <f t="shared" si="2"/>
        <v>0</v>
      </c>
      <c r="L41" s="207">
        <f t="shared" si="2"/>
        <v>0</v>
      </c>
    </row>
    <row r="42" spans="2:12" ht="18" customHeight="1">
      <c r="B42" s="199">
        <f t="shared" si="1"/>
        <v>0</v>
      </c>
      <c r="C42" s="200">
        <f t="shared" si="1"/>
        <v>0</v>
      </c>
      <c r="D42" s="201">
        <f t="shared" si="1"/>
        <v>0</v>
      </c>
      <c r="E42" s="202">
        <f t="shared" si="1"/>
        <v>0</v>
      </c>
      <c r="F42" s="202">
        <f t="shared" si="1"/>
        <v>0</v>
      </c>
      <c r="G42" s="203" t="s">
        <v>84</v>
      </c>
      <c r="H42" s="204"/>
      <c r="I42" s="205">
        <f t="shared" si="2"/>
        <v>0</v>
      </c>
      <c r="J42" s="205">
        <f t="shared" si="2"/>
        <v>0</v>
      </c>
      <c r="K42" s="206">
        <f t="shared" si="2"/>
        <v>0</v>
      </c>
      <c r="L42" s="207">
        <f t="shared" si="2"/>
        <v>0</v>
      </c>
    </row>
    <row r="43" spans="2:12" ht="18" customHeight="1">
      <c r="B43" s="199">
        <f>B12</f>
        <v>0</v>
      </c>
      <c r="C43" s="200">
        <f>C12</f>
        <v>0</v>
      </c>
      <c r="D43" s="201">
        <f>D12</f>
        <v>0</v>
      </c>
      <c r="E43" s="202">
        <f>E12</f>
        <v>0</v>
      </c>
      <c r="F43" s="202">
        <f>F12</f>
        <v>0</v>
      </c>
      <c r="G43" s="203" t="s">
        <v>84</v>
      </c>
      <c r="H43" s="204"/>
      <c r="I43" s="205">
        <f>I12</f>
        <v>0</v>
      </c>
      <c r="J43" s="205">
        <f aca="true" t="shared" si="3" ref="J43:J49">J12</f>
        <v>0</v>
      </c>
      <c r="K43" s="206">
        <f>K12</f>
        <v>0</v>
      </c>
      <c r="L43" s="207">
        <f>L12</f>
        <v>0</v>
      </c>
    </row>
    <row r="44" spans="2:12" ht="18" customHeight="1">
      <c r="B44" s="199">
        <f aca="true" t="shared" si="4" ref="B44:F49">B13</f>
        <v>0</v>
      </c>
      <c r="C44" s="200">
        <f t="shared" si="4"/>
        <v>0</v>
      </c>
      <c r="D44" s="201">
        <f t="shared" si="4"/>
        <v>0</v>
      </c>
      <c r="E44" s="202">
        <f t="shared" si="4"/>
        <v>0</v>
      </c>
      <c r="F44" s="202">
        <f t="shared" si="4"/>
        <v>0</v>
      </c>
      <c r="G44" s="203" t="s">
        <v>84</v>
      </c>
      <c r="H44" s="204"/>
      <c r="I44" s="205">
        <f aca="true" t="shared" si="5" ref="I44:L49">I13</f>
        <v>0</v>
      </c>
      <c r="J44" s="205">
        <f t="shared" si="3"/>
        <v>0</v>
      </c>
      <c r="K44" s="206">
        <f t="shared" si="5"/>
        <v>0</v>
      </c>
      <c r="L44" s="207">
        <f t="shared" si="5"/>
        <v>0</v>
      </c>
    </row>
    <row r="45" spans="2:12" ht="18" customHeight="1">
      <c r="B45" s="199">
        <f t="shared" si="4"/>
        <v>0</v>
      </c>
      <c r="C45" s="200">
        <f t="shared" si="4"/>
        <v>0</v>
      </c>
      <c r="D45" s="201">
        <f t="shared" si="4"/>
        <v>0</v>
      </c>
      <c r="E45" s="202">
        <f t="shared" si="4"/>
        <v>0</v>
      </c>
      <c r="F45" s="202">
        <f t="shared" si="4"/>
        <v>0</v>
      </c>
      <c r="G45" s="203" t="s">
        <v>84</v>
      </c>
      <c r="H45" s="204"/>
      <c r="I45" s="205">
        <f t="shared" si="5"/>
        <v>0</v>
      </c>
      <c r="J45" s="205">
        <f t="shared" si="3"/>
        <v>0</v>
      </c>
      <c r="K45" s="206">
        <f t="shared" si="5"/>
        <v>0</v>
      </c>
      <c r="L45" s="207">
        <f t="shared" si="5"/>
        <v>0</v>
      </c>
    </row>
    <row r="46" spans="2:12" ht="18" customHeight="1">
      <c r="B46" s="199">
        <f t="shared" si="4"/>
        <v>0</v>
      </c>
      <c r="C46" s="200">
        <f t="shared" si="4"/>
        <v>0</v>
      </c>
      <c r="D46" s="201">
        <f t="shared" si="4"/>
        <v>0</v>
      </c>
      <c r="E46" s="202">
        <f t="shared" si="4"/>
        <v>0</v>
      </c>
      <c r="F46" s="202">
        <f t="shared" si="4"/>
        <v>0</v>
      </c>
      <c r="G46" s="203" t="s">
        <v>84</v>
      </c>
      <c r="H46" s="204"/>
      <c r="I46" s="205">
        <f t="shared" si="5"/>
        <v>0</v>
      </c>
      <c r="J46" s="205">
        <f t="shared" si="3"/>
        <v>0</v>
      </c>
      <c r="K46" s="206">
        <f t="shared" si="5"/>
        <v>0</v>
      </c>
      <c r="L46" s="207">
        <f t="shared" si="5"/>
        <v>0</v>
      </c>
    </row>
    <row r="47" spans="2:12" ht="18" customHeight="1">
      <c r="B47" s="199">
        <f t="shared" si="4"/>
        <v>0</v>
      </c>
      <c r="C47" s="200">
        <f t="shared" si="4"/>
        <v>0</v>
      </c>
      <c r="D47" s="201">
        <f t="shared" si="4"/>
        <v>0</v>
      </c>
      <c r="E47" s="202">
        <f t="shared" si="4"/>
        <v>0</v>
      </c>
      <c r="F47" s="202">
        <f t="shared" si="4"/>
        <v>0</v>
      </c>
      <c r="G47" s="203" t="s">
        <v>84</v>
      </c>
      <c r="H47" s="204"/>
      <c r="I47" s="205">
        <f t="shared" si="5"/>
        <v>0</v>
      </c>
      <c r="J47" s="205">
        <f t="shared" si="3"/>
        <v>0</v>
      </c>
      <c r="K47" s="206">
        <f t="shared" si="5"/>
        <v>0</v>
      </c>
      <c r="L47" s="207">
        <f t="shared" si="5"/>
        <v>0</v>
      </c>
    </row>
    <row r="48" spans="2:12" ht="18" customHeight="1">
      <c r="B48" s="199">
        <f t="shared" si="4"/>
        <v>0</v>
      </c>
      <c r="C48" s="200">
        <f t="shared" si="4"/>
        <v>0</v>
      </c>
      <c r="D48" s="201">
        <f t="shared" si="4"/>
        <v>0</v>
      </c>
      <c r="E48" s="202">
        <f t="shared" si="4"/>
        <v>0</v>
      </c>
      <c r="F48" s="202">
        <f t="shared" si="4"/>
        <v>0</v>
      </c>
      <c r="G48" s="203" t="s">
        <v>84</v>
      </c>
      <c r="H48" s="204"/>
      <c r="I48" s="205">
        <f t="shared" si="5"/>
        <v>0</v>
      </c>
      <c r="J48" s="205">
        <f t="shared" si="3"/>
        <v>0</v>
      </c>
      <c r="K48" s="206">
        <f t="shared" si="5"/>
        <v>0</v>
      </c>
      <c r="L48" s="207">
        <f t="shared" si="5"/>
        <v>0</v>
      </c>
    </row>
    <row r="49" spans="2:12" ht="18" customHeight="1">
      <c r="B49" s="208">
        <f t="shared" si="4"/>
        <v>0</v>
      </c>
      <c r="C49" s="209">
        <f t="shared" si="4"/>
        <v>0</v>
      </c>
      <c r="D49" s="210">
        <f t="shared" si="4"/>
        <v>0</v>
      </c>
      <c r="E49" s="211">
        <f t="shared" si="4"/>
        <v>0</v>
      </c>
      <c r="F49" s="211">
        <f t="shared" si="4"/>
        <v>0</v>
      </c>
      <c r="G49" s="212" t="s">
        <v>84</v>
      </c>
      <c r="H49" s="213"/>
      <c r="I49" s="214">
        <f t="shared" si="5"/>
        <v>0</v>
      </c>
      <c r="J49" s="214">
        <f t="shared" si="3"/>
        <v>0</v>
      </c>
      <c r="K49" s="215">
        <f t="shared" si="5"/>
        <v>0</v>
      </c>
      <c r="L49" s="216">
        <f t="shared" si="5"/>
        <v>0</v>
      </c>
    </row>
    <row r="50" spans="2:12" ht="18" customHeight="1">
      <c r="B50" s="249" t="s">
        <v>85</v>
      </c>
      <c r="C50" s="251"/>
      <c r="D50" s="187"/>
      <c r="E50" s="187"/>
      <c r="F50" s="188">
        <f>SUM(F38:F49)</f>
        <v>36.25</v>
      </c>
      <c r="G50" s="189" t="s">
        <v>31</v>
      </c>
      <c r="H50" s="189" t="s">
        <v>31</v>
      </c>
      <c r="I50" s="188">
        <f>SUM(I38:I49)</f>
        <v>30</v>
      </c>
      <c r="J50" s="188">
        <f>SUM(J38:J49)</f>
        <v>66.25</v>
      </c>
      <c r="K50" s="262"/>
      <c r="L50" s="263"/>
    </row>
    <row r="51" spans="2:12" ht="18" customHeight="1">
      <c r="B51" s="167"/>
      <c r="C51" s="168">
        <f>B38</f>
        <v>43072</v>
      </c>
      <c r="D51" s="169" t="s">
        <v>136</v>
      </c>
      <c r="E51" s="170"/>
      <c r="F51" s="171" t="s">
        <v>101</v>
      </c>
      <c r="G51" s="171"/>
      <c r="H51" s="171"/>
      <c r="I51" s="171"/>
      <c r="J51" s="171"/>
      <c r="K51" s="171"/>
      <c r="L51" s="172"/>
    </row>
    <row r="52" spans="2:12" ht="16.5" customHeight="1">
      <c r="B52" s="173" t="s">
        <v>100</v>
      </c>
      <c r="C52" s="174">
        <f>J50</f>
        <v>66.25</v>
      </c>
      <c r="D52" s="171" t="s">
        <v>86</v>
      </c>
      <c r="E52" s="171"/>
      <c r="F52" s="171"/>
      <c r="G52" s="171"/>
      <c r="H52" s="171"/>
      <c r="I52" s="171"/>
      <c r="J52" s="171"/>
      <c r="K52" s="171"/>
      <c r="L52" s="172"/>
    </row>
    <row r="53" spans="2:12" ht="11.25">
      <c r="B53" s="175"/>
      <c r="C53" s="176"/>
      <c r="D53" s="171"/>
      <c r="E53" s="171"/>
      <c r="F53" s="238" t="s">
        <v>87</v>
      </c>
      <c r="G53" s="238"/>
      <c r="H53" s="238"/>
      <c r="I53" s="171"/>
      <c r="J53" s="177"/>
      <c r="K53" s="252" t="s">
        <v>88</v>
      </c>
      <c r="L53" s="172"/>
    </row>
    <row r="54" spans="2:12" ht="11.25">
      <c r="B54" s="175"/>
      <c r="C54" s="176"/>
      <c r="D54" s="171"/>
      <c r="E54" s="171"/>
      <c r="F54" s="248">
        <f ca="1">TODAY()</f>
        <v>43083</v>
      </c>
      <c r="G54" s="248"/>
      <c r="H54" s="248"/>
      <c r="I54" s="171"/>
      <c r="J54" s="177"/>
      <c r="K54" s="252"/>
      <c r="L54" s="172"/>
    </row>
    <row r="55" spans="2:12" ht="11.25">
      <c r="B55" s="175"/>
      <c r="C55" s="176"/>
      <c r="D55" s="171"/>
      <c r="E55" s="171"/>
      <c r="F55" s="178"/>
      <c r="G55" s="171"/>
      <c r="H55" s="171"/>
      <c r="I55" s="171"/>
      <c r="J55" s="177"/>
      <c r="K55" s="177" t="str">
        <f>C32</f>
        <v>AAAAAAAA</v>
      </c>
      <c r="L55" s="172"/>
    </row>
    <row r="56" spans="2:12" ht="15.75" customHeight="1">
      <c r="B56" s="175"/>
      <c r="C56" s="176"/>
      <c r="D56" s="171"/>
      <c r="E56" s="179" t="s">
        <v>47</v>
      </c>
      <c r="F56" s="238" t="str">
        <f>F25</f>
        <v>………………</v>
      </c>
      <c r="G56" s="238"/>
      <c r="H56" s="238"/>
      <c r="I56" s="171"/>
      <c r="J56" s="177"/>
      <c r="K56" s="177"/>
      <c r="L56" s="172"/>
    </row>
    <row r="57" spans="2:12" ht="15.75" customHeight="1">
      <c r="B57" s="175"/>
      <c r="C57" s="176"/>
      <c r="D57" s="171"/>
      <c r="E57" s="179" t="s">
        <v>65</v>
      </c>
      <c r="F57" s="238" t="str">
        <f>F26</f>
        <v>Okul Müdürü</v>
      </c>
      <c r="G57" s="238"/>
      <c r="H57" s="238"/>
      <c r="I57" s="171"/>
      <c r="J57" s="177"/>
      <c r="K57" s="177"/>
      <c r="L57" s="172"/>
    </row>
    <row r="58" spans="2:12" ht="15.75" customHeight="1">
      <c r="B58" s="180" t="s">
        <v>89</v>
      </c>
      <c r="C58" s="181"/>
      <c r="D58" s="171"/>
      <c r="E58" s="179" t="s">
        <v>90</v>
      </c>
      <c r="F58" s="182"/>
      <c r="G58" s="171"/>
      <c r="H58" s="171"/>
      <c r="I58" s="171"/>
      <c r="J58" s="171"/>
      <c r="K58" s="171"/>
      <c r="L58" s="172"/>
    </row>
    <row r="59" spans="2:12" ht="11.25">
      <c r="B59" s="180" t="s">
        <v>93</v>
      </c>
      <c r="C59" s="181"/>
      <c r="D59" s="171"/>
      <c r="E59" s="171"/>
      <c r="F59" s="171"/>
      <c r="G59" s="171"/>
      <c r="H59" s="171"/>
      <c r="I59" s="171"/>
      <c r="J59" s="171"/>
      <c r="K59" s="171"/>
      <c r="L59" s="172"/>
    </row>
  </sheetData>
  <sheetProtection/>
  <mergeCells count="35">
    <mergeCell ref="K53:K54"/>
    <mergeCell ref="K35:L35"/>
    <mergeCell ref="B36:B37"/>
    <mergeCell ref="C36:C37"/>
    <mergeCell ref="D36:F36"/>
    <mergeCell ref="G36:I36"/>
    <mergeCell ref="J36:J37"/>
    <mergeCell ref="K36:L36"/>
    <mergeCell ref="F53:H53"/>
    <mergeCell ref="F54:H54"/>
    <mergeCell ref="K33:L33"/>
    <mergeCell ref="D34:I34"/>
    <mergeCell ref="K34:L34"/>
    <mergeCell ref="F25:H25"/>
    <mergeCell ref="F26:H26"/>
    <mergeCell ref="B50:C50"/>
    <mergeCell ref="K50:L50"/>
    <mergeCell ref="K22:K23"/>
    <mergeCell ref="D2:I2"/>
    <mergeCell ref="K3:L3"/>
    <mergeCell ref="K4:L4"/>
    <mergeCell ref="J5:J6"/>
    <mergeCell ref="K5:L5"/>
    <mergeCell ref="K2:L2"/>
    <mergeCell ref="D5:F5"/>
    <mergeCell ref="D3:I3"/>
    <mergeCell ref="F22:H22"/>
    <mergeCell ref="F56:H56"/>
    <mergeCell ref="F57:H57"/>
    <mergeCell ref="B5:B6"/>
    <mergeCell ref="C5:C6"/>
    <mergeCell ref="G5:I5"/>
    <mergeCell ref="D33:I33"/>
    <mergeCell ref="F23:H23"/>
    <mergeCell ref="B19:E19"/>
  </mergeCells>
  <printOptions/>
  <pageMargins left="0.5511811023622047" right="0.15748031496062992" top="0.3937007874015748" bottom="0.1968503937007874" header="0.5118110236220472" footer="0.5118110236220472"/>
  <pageSetup blackAndWhite="1"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tabColor indexed="21"/>
  </sheetPr>
  <dimension ref="A1:U52"/>
  <sheetViews>
    <sheetView showGridLines="0" showRowColHeaders="0" showZeros="0" zoomScalePageLayoutView="0" workbookViewId="0" topLeftCell="A1">
      <selection activeCell="Q13" sqref="Q13:R13"/>
    </sheetView>
  </sheetViews>
  <sheetFormatPr defaultColWidth="9" defaultRowHeight="15"/>
  <cols>
    <col min="1" max="2" width="6.59765625" style="19" customWidth="1"/>
    <col min="3" max="11" width="3.19921875" style="19" customWidth="1"/>
    <col min="12" max="12" width="4.5" style="19" customWidth="1"/>
    <col min="13" max="16" width="3.19921875" style="19" customWidth="1"/>
    <col min="17" max="20" width="7.09765625" style="19" customWidth="1"/>
    <col min="21" max="21" width="20.59765625" style="19" customWidth="1"/>
    <col min="22" max="16384" width="9" style="19" customWidth="1"/>
  </cols>
  <sheetData>
    <row r="1" spans="2:21" ht="21.75" customHeight="1">
      <c r="B1" s="3"/>
      <c r="C1" s="3"/>
      <c r="D1" s="3"/>
      <c r="E1" s="3"/>
      <c r="F1" s="373" t="s">
        <v>102</v>
      </c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"/>
    </row>
    <row r="2" spans="1:21" ht="16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6.5" customHeight="1" thickBot="1">
      <c r="A3" s="312" t="s">
        <v>1</v>
      </c>
      <c r="B3" s="313"/>
      <c r="C3" s="306">
        <v>17103</v>
      </c>
      <c r="D3" s="306"/>
      <c r="E3" s="306"/>
      <c r="F3" s="306"/>
      <c r="G3" s="306"/>
      <c r="H3" s="306"/>
      <c r="I3" s="306"/>
      <c r="J3" s="306"/>
      <c r="K3" s="307"/>
      <c r="L3" s="20"/>
      <c r="M3" s="20"/>
      <c r="N3" s="20"/>
      <c r="O3" s="20"/>
      <c r="P3" s="20"/>
      <c r="Q3" s="20"/>
      <c r="R3" s="20"/>
      <c r="S3" s="3"/>
      <c r="T3" s="3"/>
      <c r="U3" s="21"/>
    </row>
    <row r="4" spans="1:21" s="22" customFormat="1" ht="16.5" customHeight="1">
      <c r="A4" s="308" t="s">
        <v>22</v>
      </c>
      <c r="B4" s="309"/>
      <c r="C4" s="314" t="s">
        <v>24</v>
      </c>
      <c r="D4" s="315"/>
      <c r="E4" s="315"/>
      <c r="F4" s="315"/>
      <c r="G4" s="315"/>
      <c r="H4" s="315"/>
      <c r="I4" s="315"/>
      <c r="J4" s="315"/>
      <c r="K4" s="315"/>
      <c r="L4" s="310" t="s">
        <v>2</v>
      </c>
      <c r="M4" s="310"/>
      <c r="N4" s="310"/>
      <c r="O4" s="392">
        <f ca="1">TODAY()</f>
        <v>43083</v>
      </c>
      <c r="P4" s="392"/>
      <c r="Q4" s="392"/>
      <c r="R4" s="310" t="s">
        <v>46</v>
      </c>
      <c r="S4" s="411" t="s">
        <v>47</v>
      </c>
      <c r="T4" s="411"/>
      <c r="U4" s="11" t="str">
        <f>Giriş!B2</f>
        <v>AAAAAAAA</v>
      </c>
    </row>
    <row r="5" spans="1:21" s="22" customFormat="1" ht="16.5" customHeight="1">
      <c r="A5" s="308" t="s">
        <v>40</v>
      </c>
      <c r="B5" s="309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397" t="s">
        <v>4</v>
      </c>
      <c r="I5" s="398"/>
      <c r="J5" s="398"/>
      <c r="K5" s="398"/>
      <c r="L5" s="399"/>
      <c r="M5" s="311" t="s">
        <v>3</v>
      </c>
      <c r="N5" s="311"/>
      <c r="O5" s="393">
        <f ca="1">TODAY()</f>
        <v>43083</v>
      </c>
      <c r="P5" s="394"/>
      <c r="Q5" s="394"/>
      <c r="R5" s="390"/>
      <c r="S5" s="414" t="s">
        <v>57</v>
      </c>
      <c r="T5" s="414"/>
      <c r="U5" s="12">
        <f>Giriş!B4</f>
        <v>11111111111</v>
      </c>
    </row>
    <row r="6" spans="1:21" s="22" customFormat="1" ht="16.5" customHeight="1">
      <c r="A6" s="308"/>
      <c r="B6" s="309"/>
      <c r="C6" s="23" t="e">
        <f>Giriş!#REF!</f>
        <v>#REF!</v>
      </c>
      <c r="D6" s="24" t="e">
        <f>Giriş!#REF!</f>
        <v>#REF!</v>
      </c>
      <c r="E6" s="24" t="e">
        <f>Giriş!#REF!</f>
        <v>#REF!</v>
      </c>
      <c r="F6" s="24" t="e">
        <f>Giriş!#REF!</f>
        <v>#REF!</v>
      </c>
      <c r="G6" s="24">
        <f>Giriş!B9</f>
        <v>0</v>
      </c>
      <c r="H6" s="400"/>
      <c r="I6" s="401"/>
      <c r="J6" s="401"/>
      <c r="K6" s="401"/>
      <c r="L6" s="402"/>
      <c r="M6" s="311" t="s">
        <v>49</v>
      </c>
      <c r="N6" s="311"/>
      <c r="O6" s="394"/>
      <c r="P6" s="394"/>
      <c r="Q6" s="394"/>
      <c r="R6" s="390"/>
      <c r="S6" s="412" t="s">
        <v>48</v>
      </c>
      <c r="T6" s="412"/>
      <c r="U6" s="14" t="e">
        <f>Giriş!#REF!</f>
        <v>#REF!</v>
      </c>
    </row>
    <row r="7" spans="1:21" s="22" customFormat="1" ht="16.5" customHeight="1">
      <c r="A7" s="308" t="s">
        <v>41</v>
      </c>
      <c r="B7" s="309"/>
      <c r="C7" s="403" t="s">
        <v>106</v>
      </c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390"/>
      <c r="S7" s="412" t="s">
        <v>55</v>
      </c>
      <c r="T7" s="412"/>
      <c r="U7" s="12" t="e">
        <f>Giriş!#REF!</f>
        <v>#REF!</v>
      </c>
    </row>
    <row r="8" spans="1:21" s="22" customFormat="1" ht="16.5" customHeight="1" thickBot="1">
      <c r="A8" s="376" t="s">
        <v>23</v>
      </c>
      <c r="B8" s="377"/>
      <c r="C8" s="388" t="str">
        <f>Giriş!B6</f>
        <v>İlçe Milli Eğitim Müdürlüğü</v>
      </c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91"/>
      <c r="S8" s="413" t="s">
        <v>56</v>
      </c>
      <c r="T8" s="413"/>
      <c r="U8" s="13" t="s">
        <v>61</v>
      </c>
    </row>
    <row r="9" spans="3:20" ht="10.5" customHeight="1" thickBot="1">
      <c r="C9" s="20"/>
      <c r="D9" s="20"/>
      <c r="Q9" s="25"/>
      <c r="R9" s="7"/>
      <c r="S9" s="7"/>
      <c r="T9" s="7"/>
    </row>
    <row r="10" spans="1:21" s="22" customFormat="1" ht="18.75" customHeight="1" thickBot="1">
      <c r="A10" s="380" t="s">
        <v>0</v>
      </c>
      <c r="B10" s="300"/>
      <c r="C10" s="384" t="s">
        <v>50</v>
      </c>
      <c r="D10" s="374"/>
      <c r="E10" s="374"/>
      <c r="F10" s="374"/>
      <c r="G10" s="395"/>
      <c r="H10" s="384" t="s">
        <v>51</v>
      </c>
      <c r="I10" s="374"/>
      <c r="J10" s="374"/>
      <c r="K10" s="374"/>
      <c r="L10" s="386" t="s">
        <v>52</v>
      </c>
      <c r="M10" s="374" t="s">
        <v>60</v>
      </c>
      <c r="N10" s="374"/>
      <c r="O10" s="374"/>
      <c r="P10" s="374"/>
      <c r="Q10" s="277" t="s">
        <v>45</v>
      </c>
      <c r="R10" s="278"/>
      <c r="S10" s="278"/>
      <c r="T10" s="279"/>
      <c r="U10" s="420" t="s">
        <v>44</v>
      </c>
    </row>
    <row r="11" spans="1:21" s="22" customFormat="1" ht="18.75" customHeight="1">
      <c r="A11" s="381"/>
      <c r="B11" s="382"/>
      <c r="C11" s="385"/>
      <c r="D11" s="375"/>
      <c r="E11" s="375"/>
      <c r="F11" s="375"/>
      <c r="G11" s="396"/>
      <c r="H11" s="385"/>
      <c r="I11" s="375"/>
      <c r="J11" s="375"/>
      <c r="K11" s="375"/>
      <c r="L11" s="387"/>
      <c r="M11" s="375"/>
      <c r="N11" s="375"/>
      <c r="O11" s="375"/>
      <c r="P11" s="375"/>
      <c r="Q11" s="405" t="s">
        <v>42</v>
      </c>
      <c r="R11" s="406"/>
      <c r="S11" s="384" t="s">
        <v>43</v>
      </c>
      <c r="T11" s="395"/>
      <c r="U11" s="421"/>
    </row>
    <row r="12" spans="1:21" s="22" customFormat="1" ht="18.75" customHeight="1" thickBot="1">
      <c r="A12" s="383"/>
      <c r="B12" s="302"/>
      <c r="C12" s="26" t="s">
        <v>25</v>
      </c>
      <c r="D12" s="27" t="s">
        <v>26</v>
      </c>
      <c r="E12" s="27" t="s">
        <v>27</v>
      </c>
      <c r="F12" s="28" t="s">
        <v>28</v>
      </c>
      <c r="G12" s="28" t="s">
        <v>53</v>
      </c>
      <c r="H12" s="29" t="s">
        <v>25</v>
      </c>
      <c r="I12" s="30" t="s">
        <v>26</v>
      </c>
      <c r="J12" s="30" t="s">
        <v>27</v>
      </c>
      <c r="K12" s="30" t="s">
        <v>28</v>
      </c>
      <c r="L12" s="31">
        <v>1</v>
      </c>
      <c r="M12" s="29" t="s">
        <v>25</v>
      </c>
      <c r="N12" s="30" t="s">
        <v>26</v>
      </c>
      <c r="O12" s="30" t="s">
        <v>27</v>
      </c>
      <c r="P12" s="32" t="s">
        <v>28</v>
      </c>
      <c r="Q12" s="407"/>
      <c r="R12" s="408"/>
      <c r="S12" s="407"/>
      <c r="T12" s="415"/>
      <c r="U12" s="422"/>
    </row>
    <row r="13" spans="1:21" ht="18.75" customHeight="1">
      <c r="A13" s="378">
        <v>630</v>
      </c>
      <c r="B13" s="379"/>
      <c r="C13" s="15" t="e">
        <f>C6</f>
        <v>#REF!</v>
      </c>
      <c r="D13" s="16" t="e">
        <f>D6</f>
        <v>#REF!</v>
      </c>
      <c r="E13" s="16" t="e">
        <f>E6</f>
        <v>#REF!</v>
      </c>
      <c r="F13" s="17" t="e">
        <f>F6</f>
        <v>#REF!</v>
      </c>
      <c r="G13" s="18">
        <f>G6</f>
        <v>0</v>
      </c>
      <c r="H13" s="9" t="e">
        <f>Giriş!#REF!</f>
        <v>#REF!</v>
      </c>
      <c r="I13" s="8" t="e">
        <f>Giriş!#REF!</f>
        <v>#REF!</v>
      </c>
      <c r="J13" s="10" t="e">
        <f>Giriş!#REF!</f>
        <v>#REF!</v>
      </c>
      <c r="K13" s="10" t="e">
        <f>Giriş!#REF!</f>
        <v>#REF!</v>
      </c>
      <c r="L13" s="4" t="s">
        <v>29</v>
      </c>
      <c r="M13" s="9">
        <f>Giriş!H2</f>
        <v>3</v>
      </c>
      <c r="N13" s="8">
        <f>Giriş!I2</f>
        <v>3</v>
      </c>
      <c r="O13" s="8">
        <f>Giriş!J2</f>
        <v>1</v>
      </c>
      <c r="P13" s="10">
        <f>Giriş!K2</f>
        <v>1</v>
      </c>
      <c r="Q13" s="354">
        <f>Bordro!J19</f>
        <v>66.25</v>
      </c>
      <c r="R13" s="355"/>
      <c r="S13" s="409"/>
      <c r="T13" s="409"/>
      <c r="U13" s="99" t="str">
        <f>Giriş!H3</f>
        <v>Yurtiçi Geçici Görev Yollukları</v>
      </c>
    </row>
    <row r="14" spans="1:21" ht="18.75" customHeight="1">
      <c r="A14" s="358">
        <v>600</v>
      </c>
      <c r="B14" s="359"/>
      <c r="C14" s="36"/>
      <c r="D14" s="37"/>
      <c r="E14" s="37" t="s">
        <v>31</v>
      </c>
      <c r="F14" s="38"/>
      <c r="G14" s="39"/>
      <c r="H14" s="40"/>
      <c r="I14" s="37"/>
      <c r="J14" s="38"/>
      <c r="K14" s="38"/>
      <c r="L14" s="41"/>
      <c r="M14" s="33">
        <v>1</v>
      </c>
      <c r="N14" s="34">
        <v>5</v>
      </c>
      <c r="O14" s="34">
        <v>1</v>
      </c>
      <c r="P14" s="35">
        <v>1</v>
      </c>
      <c r="Q14" s="287"/>
      <c r="R14" s="288"/>
      <c r="S14" s="410">
        <f>ROUND(Q13*0.825%,2)</f>
        <v>0.55</v>
      </c>
      <c r="T14" s="410"/>
      <c r="U14" s="42" t="s">
        <v>14</v>
      </c>
    </row>
    <row r="15" spans="1:21" ht="18.75" customHeight="1">
      <c r="A15" s="358">
        <v>325</v>
      </c>
      <c r="B15" s="359"/>
      <c r="C15" s="36"/>
      <c r="D15" s="37"/>
      <c r="E15" s="37"/>
      <c r="F15" s="38"/>
      <c r="G15" s="39"/>
      <c r="H15" s="40"/>
      <c r="I15" s="37"/>
      <c r="J15" s="38"/>
      <c r="K15" s="38"/>
      <c r="L15" s="41"/>
      <c r="M15" s="33" t="s">
        <v>116</v>
      </c>
      <c r="N15" s="34" t="s">
        <v>30</v>
      </c>
      <c r="O15" s="34" t="s">
        <v>30</v>
      </c>
      <c r="P15" s="35" t="s">
        <v>30</v>
      </c>
      <c r="Q15" s="287"/>
      <c r="R15" s="288"/>
      <c r="S15" s="276">
        <f>Q13-S14</f>
        <v>65.7</v>
      </c>
      <c r="T15" s="276"/>
      <c r="U15" s="42" t="s">
        <v>122</v>
      </c>
    </row>
    <row r="16" spans="1:21" ht="18.75" customHeight="1">
      <c r="A16" s="358">
        <v>830</v>
      </c>
      <c r="B16" s="359"/>
      <c r="C16" s="45" t="e">
        <f aca="true" t="shared" si="0" ref="C16:Q16">C13</f>
        <v>#REF!</v>
      </c>
      <c r="D16" s="46" t="e">
        <f t="shared" si="0"/>
        <v>#REF!</v>
      </c>
      <c r="E16" s="46" t="e">
        <f t="shared" si="0"/>
        <v>#REF!</v>
      </c>
      <c r="F16" s="46" t="e">
        <f t="shared" si="0"/>
        <v>#REF!</v>
      </c>
      <c r="G16" s="47">
        <f t="shared" si="0"/>
        <v>0</v>
      </c>
      <c r="H16" s="48" t="e">
        <f t="shared" si="0"/>
        <v>#REF!</v>
      </c>
      <c r="I16" s="46" t="e">
        <f t="shared" si="0"/>
        <v>#REF!</v>
      </c>
      <c r="J16" s="46" t="e">
        <f t="shared" si="0"/>
        <v>#REF!</v>
      </c>
      <c r="K16" s="33" t="e">
        <f t="shared" si="0"/>
        <v>#REF!</v>
      </c>
      <c r="L16" s="49" t="str">
        <f t="shared" si="0"/>
        <v>1</v>
      </c>
      <c r="M16" s="50">
        <f t="shared" si="0"/>
        <v>3</v>
      </c>
      <c r="N16" s="46">
        <f t="shared" si="0"/>
        <v>3</v>
      </c>
      <c r="O16" s="46">
        <f t="shared" si="0"/>
        <v>1</v>
      </c>
      <c r="P16" s="33">
        <f t="shared" si="0"/>
        <v>1</v>
      </c>
      <c r="Q16" s="287">
        <f t="shared" si="0"/>
        <v>66.25</v>
      </c>
      <c r="R16" s="288"/>
      <c r="S16" s="276">
        <v>0</v>
      </c>
      <c r="T16" s="276"/>
      <c r="U16" s="98" t="str">
        <f>U13</f>
        <v>Yurtiçi Geçici Görev Yollukları</v>
      </c>
    </row>
    <row r="17" spans="1:21" ht="18.75" customHeight="1">
      <c r="A17" s="358">
        <v>800</v>
      </c>
      <c r="B17" s="359"/>
      <c r="C17" s="36"/>
      <c r="D17" s="37"/>
      <c r="E17" s="37"/>
      <c r="F17" s="38"/>
      <c r="G17" s="39"/>
      <c r="H17" s="40"/>
      <c r="I17" s="37"/>
      <c r="J17" s="38"/>
      <c r="K17" s="38"/>
      <c r="L17" s="41"/>
      <c r="M17" s="33">
        <v>1</v>
      </c>
      <c r="N17" s="34">
        <v>5</v>
      </c>
      <c r="O17" s="34">
        <v>1</v>
      </c>
      <c r="P17" s="38" t="s">
        <v>29</v>
      </c>
      <c r="Q17" s="352"/>
      <c r="R17" s="353"/>
      <c r="S17" s="276">
        <f>S14</f>
        <v>0.55</v>
      </c>
      <c r="T17" s="276"/>
      <c r="U17" s="42" t="s">
        <v>14</v>
      </c>
    </row>
    <row r="18" spans="1:21" ht="18.75" customHeight="1">
      <c r="A18" s="358">
        <v>835</v>
      </c>
      <c r="B18" s="359"/>
      <c r="C18" s="36"/>
      <c r="D18" s="37"/>
      <c r="E18" s="37"/>
      <c r="F18" s="38"/>
      <c r="G18" s="39"/>
      <c r="H18" s="40"/>
      <c r="I18" s="37"/>
      <c r="J18" s="38"/>
      <c r="K18" s="38"/>
      <c r="L18" s="41"/>
      <c r="M18" s="33" t="s">
        <v>30</v>
      </c>
      <c r="N18" s="34" t="s">
        <v>30</v>
      </c>
      <c r="O18" s="34" t="s">
        <v>30</v>
      </c>
      <c r="P18" s="35" t="s">
        <v>30</v>
      </c>
      <c r="Q18" s="287"/>
      <c r="R18" s="288"/>
      <c r="S18" s="276">
        <f>Q13</f>
        <v>66.25</v>
      </c>
      <c r="T18" s="276"/>
      <c r="U18" s="42" t="s">
        <v>58</v>
      </c>
    </row>
    <row r="19" spans="1:21" ht="18.75" customHeight="1">
      <c r="A19" s="358">
        <v>805</v>
      </c>
      <c r="B19" s="359"/>
      <c r="C19" s="36"/>
      <c r="D19" s="37"/>
      <c r="E19" s="37"/>
      <c r="F19" s="38"/>
      <c r="G19" s="39"/>
      <c r="H19" s="40"/>
      <c r="I19" s="37"/>
      <c r="J19" s="38"/>
      <c r="K19" s="38"/>
      <c r="L19" s="41"/>
      <c r="M19" s="33" t="s">
        <v>30</v>
      </c>
      <c r="N19" s="34" t="s">
        <v>30</v>
      </c>
      <c r="O19" s="34" t="s">
        <v>30</v>
      </c>
      <c r="P19" s="35" t="s">
        <v>30</v>
      </c>
      <c r="Q19" s="287">
        <f>S14</f>
        <v>0.55</v>
      </c>
      <c r="R19" s="288"/>
      <c r="S19" s="276">
        <v>0</v>
      </c>
      <c r="T19" s="276"/>
      <c r="U19" s="42" t="s">
        <v>59</v>
      </c>
    </row>
    <row r="20" spans="1:21" ht="18.75" customHeight="1">
      <c r="A20" s="358"/>
      <c r="B20" s="359"/>
      <c r="C20" s="36"/>
      <c r="D20" s="37"/>
      <c r="E20" s="37"/>
      <c r="F20" s="38"/>
      <c r="G20" s="39"/>
      <c r="H20" s="40"/>
      <c r="I20" s="37"/>
      <c r="J20" s="38"/>
      <c r="K20" s="38"/>
      <c r="L20" s="41"/>
      <c r="M20" s="40"/>
      <c r="N20" s="37"/>
      <c r="O20" s="37"/>
      <c r="P20" s="38"/>
      <c r="Q20" s="352"/>
      <c r="R20" s="353"/>
      <c r="S20" s="276">
        <v>0</v>
      </c>
      <c r="T20" s="276"/>
      <c r="U20" s="42"/>
    </row>
    <row r="21" spans="1:21" ht="18.75" customHeight="1">
      <c r="A21" s="358"/>
      <c r="B21" s="359"/>
      <c r="C21" s="36"/>
      <c r="D21" s="37"/>
      <c r="E21" s="37"/>
      <c r="F21" s="38"/>
      <c r="G21" s="39"/>
      <c r="H21" s="40"/>
      <c r="I21" s="37"/>
      <c r="J21" s="38"/>
      <c r="K21" s="38"/>
      <c r="L21" s="41"/>
      <c r="M21" s="40"/>
      <c r="N21" s="37"/>
      <c r="O21" s="37"/>
      <c r="P21" s="38"/>
      <c r="Q21" s="352"/>
      <c r="R21" s="353"/>
      <c r="S21" s="276">
        <v>0</v>
      </c>
      <c r="T21" s="276"/>
      <c r="U21" s="42"/>
    </row>
    <row r="22" spans="1:21" ht="18.75" customHeight="1">
      <c r="A22" s="358"/>
      <c r="B22" s="359"/>
      <c r="C22" s="36"/>
      <c r="D22" s="37"/>
      <c r="E22" s="37"/>
      <c r="F22" s="38"/>
      <c r="G22" s="39"/>
      <c r="H22" s="40"/>
      <c r="I22" s="37"/>
      <c r="J22" s="38"/>
      <c r="K22" s="38"/>
      <c r="L22" s="41"/>
      <c r="M22" s="40"/>
      <c r="N22" s="37"/>
      <c r="O22" s="37"/>
      <c r="P22" s="38"/>
      <c r="Q22" s="352"/>
      <c r="R22" s="353"/>
      <c r="S22" s="276">
        <v>0</v>
      </c>
      <c r="T22" s="276"/>
      <c r="U22" s="42"/>
    </row>
    <row r="23" spans="1:21" ht="18.75" customHeight="1">
      <c r="A23" s="358"/>
      <c r="B23" s="359"/>
      <c r="C23" s="36"/>
      <c r="D23" s="37"/>
      <c r="E23" s="37"/>
      <c r="F23" s="38"/>
      <c r="G23" s="39"/>
      <c r="H23" s="40"/>
      <c r="I23" s="37"/>
      <c r="J23" s="38"/>
      <c r="K23" s="38"/>
      <c r="L23" s="41"/>
      <c r="M23" s="40"/>
      <c r="N23" s="37"/>
      <c r="O23" s="37"/>
      <c r="P23" s="38"/>
      <c r="Q23" s="352"/>
      <c r="R23" s="353"/>
      <c r="S23" s="276"/>
      <c r="T23" s="276"/>
      <c r="U23" s="42"/>
    </row>
    <row r="24" spans="1:21" ht="18.75" customHeight="1">
      <c r="A24" s="358" t="s">
        <v>31</v>
      </c>
      <c r="B24" s="359"/>
      <c r="C24" s="36"/>
      <c r="D24" s="37"/>
      <c r="E24" s="37"/>
      <c r="F24" s="38"/>
      <c r="G24" s="39"/>
      <c r="H24" s="40"/>
      <c r="I24" s="37"/>
      <c r="J24" s="38"/>
      <c r="K24" s="38"/>
      <c r="L24" s="41"/>
      <c r="M24" s="40"/>
      <c r="N24" s="37"/>
      <c r="O24" s="37"/>
      <c r="P24" s="38"/>
      <c r="Q24" s="352"/>
      <c r="R24" s="353"/>
      <c r="S24" s="276"/>
      <c r="T24" s="276"/>
      <c r="U24" s="42"/>
    </row>
    <row r="25" spans="1:21" ht="18.75" customHeight="1">
      <c r="A25" s="358"/>
      <c r="B25" s="359"/>
      <c r="C25" s="36"/>
      <c r="D25" s="37"/>
      <c r="E25" s="37"/>
      <c r="F25" s="38"/>
      <c r="G25" s="39"/>
      <c r="H25" s="40"/>
      <c r="I25" s="37"/>
      <c r="J25" s="38"/>
      <c r="K25" s="38"/>
      <c r="L25" s="41"/>
      <c r="M25" s="40"/>
      <c r="N25" s="37"/>
      <c r="O25" s="37"/>
      <c r="P25" s="38"/>
      <c r="Q25" s="352"/>
      <c r="R25" s="353"/>
      <c r="S25" s="276"/>
      <c r="T25" s="276"/>
      <c r="U25" s="42"/>
    </row>
    <row r="26" spans="1:21" ht="18.75" customHeight="1">
      <c r="A26" s="358"/>
      <c r="B26" s="359"/>
      <c r="C26" s="36"/>
      <c r="D26" s="37"/>
      <c r="E26" s="37"/>
      <c r="F26" s="38"/>
      <c r="G26" s="39"/>
      <c r="H26" s="40"/>
      <c r="I26" s="37"/>
      <c r="J26" s="38"/>
      <c r="K26" s="38"/>
      <c r="L26" s="41"/>
      <c r="M26" s="40"/>
      <c r="N26" s="37"/>
      <c r="O26" s="37"/>
      <c r="P26" s="38"/>
      <c r="Q26" s="43"/>
      <c r="R26" s="44"/>
      <c r="S26" s="276"/>
      <c r="T26" s="276"/>
      <c r="U26" s="42"/>
    </row>
    <row r="27" spans="1:21" ht="18.75" customHeight="1">
      <c r="A27" s="358"/>
      <c r="B27" s="359"/>
      <c r="C27" s="36"/>
      <c r="D27" s="37"/>
      <c r="E27" s="37"/>
      <c r="F27" s="38"/>
      <c r="G27" s="39"/>
      <c r="H27" s="40"/>
      <c r="I27" s="37"/>
      <c r="J27" s="38"/>
      <c r="K27" s="38"/>
      <c r="L27" s="41"/>
      <c r="M27" s="40"/>
      <c r="N27" s="37"/>
      <c r="O27" s="37"/>
      <c r="P27" s="38"/>
      <c r="Q27" s="43"/>
      <c r="R27" s="44"/>
      <c r="S27" s="276"/>
      <c r="T27" s="276"/>
      <c r="U27" s="42"/>
    </row>
    <row r="28" spans="1:21" ht="18.75" customHeight="1">
      <c r="A28" s="358"/>
      <c r="B28" s="359"/>
      <c r="C28" s="36"/>
      <c r="D28" s="37"/>
      <c r="E28" s="37"/>
      <c r="F28" s="38"/>
      <c r="G28" s="39"/>
      <c r="H28" s="40"/>
      <c r="I28" s="37"/>
      <c r="J28" s="38"/>
      <c r="K28" s="38"/>
      <c r="L28" s="41"/>
      <c r="M28" s="40"/>
      <c r="N28" s="37"/>
      <c r="O28" s="37"/>
      <c r="P28" s="38"/>
      <c r="Q28" s="352"/>
      <c r="R28" s="353"/>
      <c r="S28" s="272"/>
      <c r="T28" s="272"/>
      <c r="U28" s="51"/>
    </row>
    <row r="29" spans="1:21" ht="18.75" customHeight="1">
      <c r="A29" s="356"/>
      <c r="B29" s="357"/>
      <c r="C29" s="52"/>
      <c r="D29" s="53"/>
      <c r="E29" s="53"/>
      <c r="F29" s="54"/>
      <c r="G29" s="55"/>
      <c r="H29" s="56"/>
      <c r="I29" s="53"/>
      <c r="J29" s="54"/>
      <c r="K29" s="54"/>
      <c r="L29" s="57"/>
      <c r="M29" s="56"/>
      <c r="N29" s="53"/>
      <c r="O29" s="53"/>
      <c r="P29" s="54"/>
      <c r="Q29" s="281"/>
      <c r="R29" s="282"/>
      <c r="S29" s="272"/>
      <c r="T29" s="272"/>
      <c r="U29" s="58"/>
    </row>
    <row r="30" spans="1:21" ht="18.75" customHeight="1">
      <c r="A30" s="356"/>
      <c r="B30" s="357"/>
      <c r="C30" s="52"/>
      <c r="D30" s="53"/>
      <c r="E30" s="53"/>
      <c r="F30" s="54"/>
      <c r="G30" s="55"/>
      <c r="H30" s="56"/>
      <c r="I30" s="53"/>
      <c r="J30" s="54"/>
      <c r="K30" s="54"/>
      <c r="L30" s="57"/>
      <c r="M30" s="56"/>
      <c r="N30" s="53"/>
      <c r="O30" s="53"/>
      <c r="P30" s="54"/>
      <c r="Q30" s="281"/>
      <c r="R30" s="282"/>
      <c r="S30" s="272"/>
      <c r="T30" s="272"/>
      <c r="U30" s="58"/>
    </row>
    <row r="31" spans="1:21" ht="18.75" customHeight="1">
      <c r="A31" s="356"/>
      <c r="B31" s="357"/>
      <c r="C31" s="52"/>
      <c r="D31" s="53"/>
      <c r="E31" s="53"/>
      <c r="F31" s="54"/>
      <c r="G31" s="55"/>
      <c r="H31" s="56"/>
      <c r="I31" s="53"/>
      <c r="J31" s="54"/>
      <c r="K31" s="54"/>
      <c r="L31" s="57"/>
      <c r="M31" s="56"/>
      <c r="N31" s="53"/>
      <c r="O31" s="53"/>
      <c r="P31" s="54"/>
      <c r="Q31" s="295"/>
      <c r="R31" s="296"/>
      <c r="S31" s="272"/>
      <c r="T31" s="272"/>
      <c r="U31" s="58"/>
    </row>
    <row r="32" spans="1:21" ht="18.75" customHeight="1" thickBot="1">
      <c r="A32" s="341"/>
      <c r="B32" s="366"/>
      <c r="C32" s="59"/>
      <c r="D32" s="60"/>
      <c r="E32" s="60"/>
      <c r="F32" s="61"/>
      <c r="G32" s="62"/>
      <c r="H32" s="63"/>
      <c r="I32" s="60"/>
      <c r="J32" s="61"/>
      <c r="K32" s="61"/>
      <c r="L32" s="64"/>
      <c r="M32" s="63"/>
      <c r="N32" s="60"/>
      <c r="O32" s="60"/>
      <c r="P32" s="61"/>
      <c r="Q32" s="291"/>
      <c r="R32" s="292"/>
      <c r="S32" s="275"/>
      <c r="T32" s="275"/>
      <c r="U32" s="65"/>
    </row>
    <row r="33" spans="1:21" ht="21.75" customHeight="1" thickBot="1">
      <c r="A33" s="348" t="s">
        <v>5</v>
      </c>
      <c r="B33" s="349"/>
      <c r="C33" s="350"/>
      <c r="D33" s="350"/>
      <c r="E33" s="350"/>
      <c r="F33" s="350"/>
      <c r="G33" s="350"/>
      <c r="H33" s="349"/>
      <c r="I33" s="349"/>
      <c r="J33" s="349"/>
      <c r="K33" s="349"/>
      <c r="L33" s="350"/>
      <c r="M33" s="349"/>
      <c r="N33" s="349"/>
      <c r="O33" s="349"/>
      <c r="P33" s="351"/>
      <c r="Q33" s="297">
        <f>SUM(Q13:R32)</f>
        <v>133.05</v>
      </c>
      <c r="R33" s="298"/>
      <c r="S33" s="273">
        <f>SUM(S13:S32)</f>
        <v>133.05</v>
      </c>
      <c r="T33" s="274"/>
      <c r="U33" s="66"/>
    </row>
    <row r="34" ht="19.5" customHeight="1"/>
    <row r="35" spans="1:21" ht="19.5" customHeight="1">
      <c r="A35" s="283" t="s">
        <v>62</v>
      </c>
      <c r="B35" s="283"/>
      <c r="C35" s="283"/>
      <c r="D35" s="283"/>
      <c r="E35" s="283"/>
      <c r="F35" s="283"/>
      <c r="G35" s="283"/>
      <c r="H35" s="345" t="e">
        <f>_XLL.MTEMELKORKMAZ.EXCELTIM.YPF(B38)</f>
        <v>#NAME?</v>
      </c>
      <c r="I35" s="345"/>
      <c r="J35" s="345"/>
      <c r="K35" s="345"/>
      <c r="L35" s="345"/>
      <c r="M35" s="345"/>
      <c r="N35" s="345"/>
      <c r="O35" s="345"/>
      <c r="P35" s="345"/>
      <c r="Q35" s="266" t="s">
        <v>64</v>
      </c>
      <c r="R35" s="266"/>
      <c r="S35" s="266"/>
      <c r="T35" s="266"/>
      <c r="U35" s="266"/>
    </row>
    <row r="36" ht="19.5" customHeight="1" thickBot="1"/>
    <row r="37" spans="1:21" s="22" customFormat="1" ht="21.75" customHeight="1" thickBot="1">
      <c r="A37" s="67" t="s">
        <v>6</v>
      </c>
      <c r="B37" s="326" t="s">
        <v>7</v>
      </c>
      <c r="C37" s="327"/>
      <c r="D37" s="327"/>
      <c r="E37" s="327"/>
      <c r="F37" s="327"/>
      <c r="G37" s="327"/>
      <c r="H37" s="277" t="s">
        <v>8</v>
      </c>
      <c r="I37" s="278"/>
      <c r="J37" s="278"/>
      <c r="K37" s="279"/>
      <c r="L37" s="293" t="s">
        <v>9</v>
      </c>
      <c r="M37" s="294"/>
      <c r="N37" s="294"/>
      <c r="O37" s="294"/>
      <c r="P37" s="294"/>
      <c r="Q37" s="319"/>
      <c r="R37" s="279"/>
      <c r="S37" s="68"/>
      <c r="T37" s="68"/>
      <c r="U37" s="116">
        <f ca="1">TODAY()</f>
        <v>43083</v>
      </c>
    </row>
    <row r="38" spans="1:21" s="22" customFormat="1" ht="13.5" customHeight="1">
      <c r="A38" s="416"/>
      <c r="B38" s="368">
        <f>Q13</f>
        <v>66.25</v>
      </c>
      <c r="C38" s="368"/>
      <c r="D38" s="368"/>
      <c r="E38" s="368"/>
      <c r="F38" s="368"/>
      <c r="G38" s="418"/>
      <c r="H38" s="367">
        <f>SUM(S19:S26)</f>
        <v>0</v>
      </c>
      <c r="I38" s="368"/>
      <c r="J38" s="368"/>
      <c r="K38" s="418"/>
      <c r="L38" s="367">
        <f>B38-H38</f>
        <v>66.25</v>
      </c>
      <c r="M38" s="368"/>
      <c r="N38" s="368"/>
      <c r="O38" s="368"/>
      <c r="P38" s="369"/>
      <c r="Q38" s="299"/>
      <c r="R38" s="300"/>
      <c r="S38" s="68"/>
      <c r="T38" s="68"/>
      <c r="U38" s="116">
        <f>Giriş!D2</f>
        <v>0</v>
      </c>
    </row>
    <row r="39" spans="1:21" ht="13.5" customHeight="1" thickBot="1">
      <c r="A39" s="417"/>
      <c r="B39" s="371"/>
      <c r="C39" s="371"/>
      <c r="D39" s="371"/>
      <c r="E39" s="371"/>
      <c r="F39" s="371"/>
      <c r="G39" s="419"/>
      <c r="H39" s="370"/>
      <c r="I39" s="371"/>
      <c r="J39" s="371"/>
      <c r="K39" s="419"/>
      <c r="L39" s="370"/>
      <c r="M39" s="371"/>
      <c r="N39" s="371"/>
      <c r="O39" s="371"/>
      <c r="P39" s="372"/>
      <c r="Q39" s="301"/>
      <c r="R39" s="302"/>
      <c r="S39" s="5"/>
      <c r="T39" s="5"/>
      <c r="U39" s="115">
        <f>Giriş!E2</f>
        <v>0</v>
      </c>
    </row>
    <row r="40" spans="1:21" ht="15" customHeight="1" thickBot="1">
      <c r="A40" s="284" t="s">
        <v>10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6"/>
      <c r="S40" s="6"/>
      <c r="T40" s="6"/>
      <c r="U40" s="6"/>
    </row>
    <row r="41" spans="1:21" ht="15" customHeight="1" thickBot="1">
      <c r="A41" s="284" t="s">
        <v>33</v>
      </c>
      <c r="B41" s="285"/>
      <c r="C41" s="285"/>
      <c r="D41" s="285"/>
      <c r="E41" s="285"/>
      <c r="F41" s="285"/>
      <c r="G41" s="286"/>
      <c r="H41" s="285" t="s">
        <v>34</v>
      </c>
      <c r="I41" s="285"/>
      <c r="J41" s="285"/>
      <c r="K41" s="286"/>
      <c r="L41" s="284" t="s">
        <v>35</v>
      </c>
      <c r="M41" s="285"/>
      <c r="N41" s="285"/>
      <c r="O41" s="285"/>
      <c r="P41" s="286"/>
      <c r="Q41" s="284" t="s">
        <v>39</v>
      </c>
      <c r="R41" s="285"/>
      <c r="S41" s="285"/>
      <c r="T41" s="285"/>
      <c r="U41" s="286"/>
    </row>
    <row r="42" spans="1:21" ht="38.25" customHeight="1" thickBot="1">
      <c r="A42" s="284"/>
      <c r="B42" s="285"/>
      <c r="C42" s="285"/>
      <c r="D42" s="285"/>
      <c r="E42" s="285"/>
      <c r="F42" s="285"/>
      <c r="G42" s="343"/>
      <c r="H42" s="344"/>
      <c r="I42" s="285"/>
      <c r="J42" s="285"/>
      <c r="K42" s="343"/>
      <c r="L42" s="346"/>
      <c r="M42" s="346"/>
      <c r="N42" s="346"/>
      <c r="O42" s="346"/>
      <c r="P42" s="347"/>
      <c r="Q42" s="304" t="s">
        <v>132</v>
      </c>
      <c r="R42" s="305"/>
      <c r="S42" s="305"/>
      <c r="T42" s="270"/>
      <c r="U42" s="271"/>
    </row>
    <row r="43" spans="1:21" ht="16.5" customHeight="1" thickBot="1">
      <c r="A43" s="284" t="s">
        <v>21</v>
      </c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6"/>
      <c r="Q43" s="267"/>
      <c r="R43" s="268"/>
      <c r="S43" s="268"/>
      <c r="T43" s="268"/>
      <c r="U43" s="269"/>
    </row>
    <row r="44" spans="1:21" s="20" customFormat="1" ht="15.75" customHeight="1">
      <c r="A44" s="303" t="s">
        <v>32</v>
      </c>
      <c r="B44" s="280"/>
      <c r="C44" s="280"/>
      <c r="D44" s="280" t="s">
        <v>3</v>
      </c>
      <c r="E44" s="280"/>
      <c r="F44" s="280"/>
      <c r="G44" s="280"/>
      <c r="H44" s="280" t="s">
        <v>54</v>
      </c>
      <c r="I44" s="280"/>
      <c r="J44" s="280"/>
      <c r="K44" s="280"/>
      <c r="L44" s="280" t="s">
        <v>11</v>
      </c>
      <c r="M44" s="280"/>
      <c r="N44" s="280"/>
      <c r="O44" s="280"/>
      <c r="P44" s="365"/>
      <c r="Q44" s="328"/>
      <c r="R44" s="329"/>
      <c r="S44" s="69"/>
      <c r="T44" s="69"/>
      <c r="U44" s="70"/>
    </row>
    <row r="45" spans="1:21" ht="23.25" customHeight="1" thickBot="1">
      <c r="A45" s="341" t="s">
        <v>31</v>
      </c>
      <c r="B45" s="342"/>
      <c r="C45" s="342"/>
      <c r="D45" s="330" t="s">
        <v>31</v>
      </c>
      <c r="E45" s="331"/>
      <c r="F45" s="331"/>
      <c r="G45" s="331"/>
      <c r="H45" s="331" t="s">
        <v>31</v>
      </c>
      <c r="I45" s="331"/>
      <c r="J45" s="331"/>
      <c r="K45" s="331"/>
      <c r="L45" s="363"/>
      <c r="M45" s="363"/>
      <c r="N45" s="363"/>
      <c r="O45" s="363"/>
      <c r="P45" s="364"/>
      <c r="Q45" s="289"/>
      <c r="R45" s="290"/>
      <c r="S45" s="25"/>
      <c r="T45" s="25"/>
      <c r="U45" s="71"/>
    </row>
    <row r="46" spans="1:21" s="20" customFormat="1" ht="15.75" customHeight="1">
      <c r="A46" s="320" t="s">
        <v>36</v>
      </c>
      <c r="B46" s="321"/>
      <c r="C46" s="321"/>
      <c r="D46" s="321"/>
      <c r="E46" s="321"/>
      <c r="F46" s="321"/>
      <c r="G46" s="321"/>
      <c r="H46" s="321"/>
      <c r="I46" s="321"/>
      <c r="J46" s="321"/>
      <c r="K46" s="322"/>
      <c r="L46" s="320" t="s">
        <v>37</v>
      </c>
      <c r="M46" s="321"/>
      <c r="N46" s="321"/>
      <c r="O46" s="321"/>
      <c r="P46" s="321"/>
      <c r="Q46" s="322"/>
      <c r="R46" s="320" t="s">
        <v>38</v>
      </c>
      <c r="S46" s="321"/>
      <c r="T46" s="321"/>
      <c r="U46" s="322"/>
    </row>
    <row r="47" spans="1:21" ht="15.75" customHeight="1">
      <c r="A47" s="323">
        <f ca="1">TODAY()</f>
        <v>43083</v>
      </c>
      <c r="B47" s="324"/>
      <c r="C47" s="324"/>
      <c r="D47" s="324"/>
      <c r="E47" s="324"/>
      <c r="F47" s="324"/>
      <c r="G47" s="324"/>
      <c r="H47" s="324"/>
      <c r="I47" s="324"/>
      <c r="J47" s="324"/>
      <c r="K47" s="325"/>
      <c r="L47" s="360">
        <f ca="1">TODAY()</f>
        <v>43083</v>
      </c>
      <c r="M47" s="361"/>
      <c r="N47" s="361"/>
      <c r="O47" s="361"/>
      <c r="P47" s="361"/>
      <c r="Q47" s="362"/>
      <c r="R47" s="316">
        <f ca="1">TODAY()</f>
        <v>43083</v>
      </c>
      <c r="S47" s="317"/>
      <c r="T47" s="317"/>
      <c r="U47" s="318"/>
    </row>
    <row r="48" spans="1:21" ht="19.5" customHeight="1">
      <c r="A48" s="338" t="s">
        <v>131</v>
      </c>
      <c r="B48" s="339"/>
      <c r="C48" s="339"/>
      <c r="D48" s="339"/>
      <c r="E48" s="339"/>
      <c r="F48" s="339"/>
      <c r="G48" s="339"/>
      <c r="H48" s="339"/>
      <c r="I48" s="339"/>
      <c r="J48" s="339"/>
      <c r="K48" s="340"/>
      <c r="L48" s="334" t="s">
        <v>103</v>
      </c>
      <c r="M48" s="335"/>
      <c r="N48" s="335"/>
      <c r="O48" s="335"/>
      <c r="P48" s="335"/>
      <c r="Q48" s="336"/>
      <c r="R48" s="338" t="s">
        <v>104</v>
      </c>
      <c r="S48" s="339"/>
      <c r="T48" s="339"/>
      <c r="U48" s="340"/>
    </row>
    <row r="49" spans="1:21" ht="15" customHeight="1">
      <c r="A49" s="100"/>
      <c r="B49" s="101"/>
      <c r="C49" s="101"/>
      <c r="D49" s="101"/>
      <c r="E49" s="102"/>
      <c r="F49" s="102"/>
      <c r="G49" s="102"/>
      <c r="H49" s="102"/>
      <c r="I49" s="102"/>
      <c r="J49" s="102"/>
      <c r="K49" s="103"/>
      <c r="L49" s="334">
        <f>Giriş!D3</f>
        <v>0</v>
      </c>
      <c r="M49" s="335"/>
      <c r="N49" s="335"/>
      <c r="O49" s="335"/>
      <c r="P49" s="335"/>
      <c r="Q49" s="336"/>
      <c r="R49" s="338">
        <f>Giriş!D4</f>
        <v>0</v>
      </c>
      <c r="S49" s="339"/>
      <c r="T49" s="339"/>
      <c r="U49" s="340"/>
    </row>
    <row r="50" spans="1:21" ht="9" customHeight="1" thickBot="1">
      <c r="A50" s="104"/>
      <c r="B50" s="105"/>
      <c r="C50" s="105"/>
      <c r="D50" s="105"/>
      <c r="E50" s="106"/>
      <c r="F50" s="106"/>
      <c r="G50" s="106"/>
      <c r="H50" s="106"/>
      <c r="I50" s="106"/>
      <c r="J50" s="106"/>
      <c r="K50" s="107"/>
      <c r="L50" s="108"/>
      <c r="M50" s="109"/>
      <c r="N50" s="109"/>
      <c r="O50" s="109"/>
      <c r="P50" s="109"/>
      <c r="Q50" s="110"/>
      <c r="R50" s="111"/>
      <c r="S50" s="111"/>
      <c r="T50" s="111"/>
      <c r="U50" s="112"/>
    </row>
    <row r="51" spans="1:21" ht="6.75" customHeight="1" thickBot="1">
      <c r="A51" s="72"/>
      <c r="B51" s="72"/>
      <c r="C51" s="72"/>
      <c r="D51" s="72"/>
      <c r="E51" s="73"/>
      <c r="F51" s="73"/>
      <c r="G51" s="73"/>
      <c r="H51" s="73"/>
      <c r="I51" s="73"/>
      <c r="J51" s="73"/>
      <c r="K51" s="73"/>
      <c r="L51" s="337"/>
      <c r="M51" s="337"/>
      <c r="N51" s="337"/>
      <c r="O51" s="337"/>
      <c r="P51" s="337"/>
      <c r="Q51" s="337"/>
      <c r="R51" s="73"/>
      <c r="S51" s="73"/>
      <c r="T51" s="73"/>
      <c r="U51" s="73"/>
    </row>
    <row r="52" spans="1:21" ht="22.5" customHeight="1" thickBot="1">
      <c r="A52" s="332" t="s">
        <v>62</v>
      </c>
      <c r="B52" s="333"/>
      <c r="C52" s="333"/>
      <c r="D52" s="333"/>
      <c r="E52" s="333"/>
      <c r="F52" s="333"/>
      <c r="G52" s="333"/>
      <c r="H52" s="285" t="e">
        <f>_XLL.MTEMELKORKMAZ.EXCELTIM.YPF(L38)</f>
        <v>#NAME?</v>
      </c>
      <c r="I52" s="285"/>
      <c r="J52" s="285"/>
      <c r="K52" s="285"/>
      <c r="L52" s="285"/>
      <c r="M52" s="285"/>
      <c r="N52" s="285"/>
      <c r="O52" s="285"/>
      <c r="P52" s="285"/>
      <c r="Q52" s="285"/>
      <c r="R52" s="285" t="s">
        <v>63</v>
      </c>
      <c r="S52" s="285"/>
      <c r="T52" s="285"/>
      <c r="U52" s="286"/>
    </row>
  </sheetData>
  <sheetProtection/>
  <mergeCells count="142">
    <mergeCell ref="H41:K41"/>
    <mergeCell ref="A41:G41"/>
    <mergeCell ref="A38:A39"/>
    <mergeCell ref="B38:G39"/>
    <mergeCell ref="H38:K39"/>
    <mergeCell ref="U10:U12"/>
    <mergeCell ref="A22:B22"/>
    <mergeCell ref="A17:B17"/>
    <mergeCell ref="A16:B16"/>
    <mergeCell ref="A18:B18"/>
    <mergeCell ref="S4:T4"/>
    <mergeCell ref="S6:T6"/>
    <mergeCell ref="S7:T7"/>
    <mergeCell ref="S8:T8"/>
    <mergeCell ref="S5:T5"/>
    <mergeCell ref="S11:T12"/>
    <mergeCell ref="Q10:T10"/>
    <mergeCell ref="O6:Q6"/>
    <mergeCell ref="A19:B19"/>
    <mergeCell ref="A21:B21"/>
    <mergeCell ref="A28:B28"/>
    <mergeCell ref="S13:T13"/>
    <mergeCell ref="S14:T14"/>
    <mergeCell ref="S15:T15"/>
    <mergeCell ref="S18:T18"/>
    <mergeCell ref="S28:T28"/>
    <mergeCell ref="A14:B14"/>
    <mergeCell ref="A20:B20"/>
    <mergeCell ref="A15:B15"/>
    <mergeCell ref="A23:B23"/>
    <mergeCell ref="R4:R8"/>
    <mergeCell ref="O4:Q4"/>
    <mergeCell ref="O5:Q5"/>
    <mergeCell ref="C10:G11"/>
    <mergeCell ref="H5:L6"/>
    <mergeCell ref="C7:Q7"/>
    <mergeCell ref="Q11:R12"/>
    <mergeCell ref="Q23:R23"/>
    <mergeCell ref="F1:T1"/>
    <mergeCell ref="M10:P11"/>
    <mergeCell ref="Q16:R16"/>
    <mergeCell ref="A7:B7"/>
    <mergeCell ref="A8:B8"/>
    <mergeCell ref="A13:B13"/>
    <mergeCell ref="A10:B12"/>
    <mergeCell ref="H10:K11"/>
    <mergeCell ref="L10:L11"/>
    <mergeCell ref="C8:Q8"/>
    <mergeCell ref="A30:B30"/>
    <mergeCell ref="L47:Q47"/>
    <mergeCell ref="L45:P45"/>
    <mergeCell ref="L46:Q46"/>
    <mergeCell ref="H44:K44"/>
    <mergeCell ref="H45:K45"/>
    <mergeCell ref="L44:P44"/>
    <mergeCell ref="A32:B32"/>
    <mergeCell ref="A31:B31"/>
    <mergeCell ref="L38:P39"/>
    <mergeCell ref="Q28:R28"/>
    <mergeCell ref="A29:B29"/>
    <mergeCell ref="Q21:R21"/>
    <mergeCell ref="Q22:R22"/>
    <mergeCell ref="A24:B24"/>
    <mergeCell ref="Q24:R24"/>
    <mergeCell ref="A25:B25"/>
    <mergeCell ref="A26:B26"/>
    <mergeCell ref="A27:B27"/>
    <mergeCell ref="Q25:R25"/>
    <mergeCell ref="Q20:R20"/>
    <mergeCell ref="S21:T21"/>
    <mergeCell ref="S22:T22"/>
    <mergeCell ref="S23:T23"/>
    <mergeCell ref="Q13:R13"/>
    <mergeCell ref="Q19:R19"/>
    <mergeCell ref="Q14:R14"/>
    <mergeCell ref="Q15:R15"/>
    <mergeCell ref="Q17:R17"/>
    <mergeCell ref="S17:T17"/>
    <mergeCell ref="S26:T26"/>
    <mergeCell ref="S24:T24"/>
    <mergeCell ref="A45:C45"/>
    <mergeCell ref="A42:G42"/>
    <mergeCell ref="H42:K42"/>
    <mergeCell ref="S27:T27"/>
    <mergeCell ref="H35:P35"/>
    <mergeCell ref="L42:P42"/>
    <mergeCell ref="Q29:R29"/>
    <mergeCell ref="A33:P33"/>
    <mergeCell ref="A52:G52"/>
    <mergeCell ref="H52:Q52"/>
    <mergeCell ref="R52:U52"/>
    <mergeCell ref="L48:Q48"/>
    <mergeCell ref="L49:Q49"/>
    <mergeCell ref="L51:Q51"/>
    <mergeCell ref="R48:U48"/>
    <mergeCell ref="R49:U49"/>
    <mergeCell ref="A48:K48"/>
    <mergeCell ref="R47:U47"/>
    <mergeCell ref="Q37:R37"/>
    <mergeCell ref="A40:R40"/>
    <mergeCell ref="Q41:U41"/>
    <mergeCell ref="A46:K46"/>
    <mergeCell ref="A47:K47"/>
    <mergeCell ref="B37:G37"/>
    <mergeCell ref="Q44:R44"/>
    <mergeCell ref="D45:G45"/>
    <mergeCell ref="R46:U46"/>
    <mergeCell ref="C3:K3"/>
    <mergeCell ref="A5:B6"/>
    <mergeCell ref="L4:N4"/>
    <mergeCell ref="M6:N6"/>
    <mergeCell ref="A3:B3"/>
    <mergeCell ref="A4:B4"/>
    <mergeCell ref="C4:K4"/>
    <mergeCell ref="M5:N5"/>
    <mergeCell ref="S29:T29"/>
    <mergeCell ref="Q45:R45"/>
    <mergeCell ref="Q32:R32"/>
    <mergeCell ref="L37:P37"/>
    <mergeCell ref="Q31:R31"/>
    <mergeCell ref="Q33:R33"/>
    <mergeCell ref="A43:P43"/>
    <mergeCell ref="Q38:R39"/>
    <mergeCell ref="A44:C44"/>
    <mergeCell ref="Q42:S42"/>
    <mergeCell ref="S16:T16"/>
    <mergeCell ref="S20:T20"/>
    <mergeCell ref="S19:T19"/>
    <mergeCell ref="H37:K37"/>
    <mergeCell ref="D44:G44"/>
    <mergeCell ref="Q30:R30"/>
    <mergeCell ref="A35:G35"/>
    <mergeCell ref="L41:P41"/>
    <mergeCell ref="S25:T25"/>
    <mergeCell ref="Q18:R18"/>
    <mergeCell ref="Q35:U35"/>
    <mergeCell ref="Q43:U43"/>
    <mergeCell ref="T42:U42"/>
    <mergeCell ref="S30:T30"/>
    <mergeCell ref="S31:T31"/>
    <mergeCell ref="S33:T33"/>
    <mergeCell ref="S32:T32"/>
  </mergeCells>
  <printOptions horizontalCentered="1"/>
  <pageMargins left="0.1968503937007874" right="0.1968503937007874" top="0.31496062992125984" bottom="0.31496062992125984" header="0.5118110236220472" footer="0.5118110236220472"/>
  <pageSetup horizontalDpi="300" verticalDpi="3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9"/>
  <sheetViews>
    <sheetView showGridLines="0" showZeros="0" zoomScalePageLayoutView="0" workbookViewId="0" topLeftCell="A1">
      <selection activeCell="A8" sqref="A8"/>
    </sheetView>
  </sheetViews>
  <sheetFormatPr defaultColWidth="8.796875" defaultRowHeight="34.5" customHeight="1"/>
  <cols>
    <col min="1" max="1" width="83.59765625" style="0" customWidth="1"/>
  </cols>
  <sheetData>
    <row r="1" ht="34.5" customHeight="1">
      <c r="A1" s="95" t="s">
        <v>123</v>
      </c>
    </row>
    <row r="2" ht="15.75" customHeight="1">
      <c r="A2" s="95"/>
    </row>
    <row r="3" ht="43.5" customHeight="1">
      <c r="A3" s="96" t="s">
        <v>124</v>
      </c>
    </row>
    <row r="4" ht="34.5" customHeight="1">
      <c r="A4" s="96" t="s">
        <v>125</v>
      </c>
    </row>
    <row r="5" ht="40.5" customHeight="1">
      <c r="A5" s="96" t="s">
        <v>126</v>
      </c>
    </row>
    <row r="6" ht="44.25" customHeight="1">
      <c r="A6" s="96" t="s">
        <v>127</v>
      </c>
    </row>
    <row r="7" ht="42" customHeight="1">
      <c r="A7" s="96" t="s">
        <v>128</v>
      </c>
    </row>
    <row r="8" ht="42.75" customHeight="1">
      <c r="A8" s="96" t="s">
        <v>129</v>
      </c>
    </row>
    <row r="9" ht="34.5" customHeight="1">
      <c r="A9" s="97" t="s">
        <v>130</v>
      </c>
    </row>
  </sheetData>
  <sheetProtection/>
  <printOptions/>
  <pageMargins left="0.5511811023622047" right="0.35433070866141736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5"/>
  <dimension ref="A1:M19"/>
  <sheetViews>
    <sheetView zoomScalePageLayoutView="0" workbookViewId="0" topLeftCell="C1">
      <selection activeCell="F10" sqref="F10"/>
    </sheetView>
  </sheetViews>
  <sheetFormatPr defaultColWidth="8.796875" defaultRowHeight="15"/>
  <cols>
    <col min="2" max="2" width="39.09765625" style="0" customWidth="1"/>
    <col min="5" max="8" width="16.19921875" style="0" customWidth="1"/>
    <col min="10" max="13" width="16.19921875" style="0" customWidth="1"/>
  </cols>
  <sheetData>
    <row r="1" spans="5:13" ht="15">
      <c r="E1" s="423" t="s">
        <v>19</v>
      </c>
      <c r="F1" s="423"/>
      <c r="G1" s="423"/>
      <c r="H1" s="423"/>
      <c r="J1" s="423" t="s">
        <v>20</v>
      </c>
      <c r="K1" s="423"/>
      <c r="L1" s="423"/>
      <c r="M1" s="423"/>
    </row>
    <row r="2" spans="1:13" ht="15">
      <c r="A2" t="s">
        <v>0</v>
      </c>
      <c r="B2" t="s">
        <v>12</v>
      </c>
      <c r="E2" s="424">
        <f>ÖDEMEEMRİ!B38*1000</f>
        <v>66250</v>
      </c>
      <c r="F2" s="424"/>
      <c r="G2" s="424"/>
      <c r="H2" s="424"/>
      <c r="J2" s="424">
        <f>ÖDEMEEMRİ!L38*1000</f>
        <v>66250</v>
      </c>
      <c r="K2" s="424"/>
      <c r="L2" s="424"/>
      <c r="M2" s="424"/>
    </row>
    <row r="3" spans="1:13" ht="15">
      <c r="A3">
        <v>10</v>
      </c>
      <c r="B3" t="s">
        <v>16</v>
      </c>
      <c r="E3" s="426">
        <f>(E2-G3)/1000</f>
        <v>0</v>
      </c>
      <c r="F3" s="426"/>
      <c r="G3" s="426" t="str">
        <f>RIGHT(E2,6)</f>
        <v>66250</v>
      </c>
      <c r="H3" s="426"/>
      <c r="J3" s="426">
        <f>(J2-L3)/1000</f>
        <v>0</v>
      </c>
      <c r="K3" s="426"/>
      <c r="L3" s="426" t="str">
        <f>RIGHT(J2,6)</f>
        <v>66250</v>
      </c>
      <c r="M3" s="426"/>
    </row>
    <row r="4" spans="1:13" ht="15">
      <c r="A4">
        <v>21</v>
      </c>
      <c r="B4" t="s">
        <v>17</v>
      </c>
      <c r="E4" s="1">
        <f>MOD(E3,1000000000000)</f>
        <v>0</v>
      </c>
      <c r="F4" s="2">
        <f>IF(AND(900000000000&lt;=E4,E4&lt;1000000000000),"dokuzyüz",IF(AND(800000000000&lt;=E4,E4&lt;900000000000),"sekizyüz",IF(AND(700000000000&lt;=E4,E4&lt;800000000000),"yediyüz",IF(AND(600000000000&lt;=E4,E4&lt;700000000000),"altıyüz",IF(AND(500000000000&lt;=E4,E4&lt;600000000000),"beşyüz",IF(AND(400000000000&lt;=E4,E4&lt;500000000000),"dörtyüz",""))))))</f>
      </c>
      <c r="G4" s="2">
        <f>IF(AND(300000000000&lt;=E4,E4&lt;400000000000),"üçyüz",IF(AND(200000000000&lt;=E4,E4&lt;300000000000),"ikiyüz",IF(AND(100000000000&lt;=E4,E4&lt;200000000000),"yüz","")))</f>
      </c>
      <c r="H4" s="2">
        <f>F4&amp;G4</f>
      </c>
      <c r="J4" s="1">
        <f>MOD(J3,1000000000000)</f>
        <v>0</v>
      </c>
      <c r="K4" s="2">
        <f>IF(AND(900000000000&lt;=J4,J4&lt;1000000000000),"dokuzyüz",IF(AND(800000000000&lt;=J4,J4&lt;900000000000),"sekizyüz",IF(AND(700000000000&lt;=J4,J4&lt;800000000000),"yediyüz",IF(AND(600000000000&lt;=J4,J4&lt;700000000000),"altıyüz",IF(AND(500000000000&lt;=J4,J4&lt;600000000000),"beşyüz",IF(AND(400000000000&lt;=J4,J4&lt;500000000000),"dörtyüz",""))))))</f>
      </c>
      <c r="L4" s="2">
        <f>IF(AND(300000000000&lt;=J4,J4&lt;400000000000),"üçyüz",IF(AND(200000000000&lt;=J4,J4&lt;300000000000),"ikiyüz",IF(AND(100000000000&lt;=J4,J4&lt;200000000000),"yüz","")))</f>
      </c>
      <c r="M4" s="2">
        <f>K4&amp;L4</f>
      </c>
    </row>
    <row r="5" spans="1:13" ht="15">
      <c r="A5">
        <v>35</v>
      </c>
      <c r="B5" t="s">
        <v>15</v>
      </c>
      <c r="E5" s="1">
        <f>MOD(E3,100000000000)</f>
        <v>0</v>
      </c>
      <c r="F5" s="2">
        <f>IF(AND(90000000000&lt;=E5,E5&lt;100000000000),"doksan",IF(AND(80000000000&lt;=E5,E5&lt;90000000000),"seksen",IF(AND(70000000000&lt;=E5,E5&lt;80000000000),"yetmiş",IF(AND(60000000000&lt;=E5,E5&lt;70000000000),"altmış",IF(AND(50000000000&lt;=E5,E5&lt;60000000000),"elli",IF(AND(40000000000&lt;=E5,E5&lt;50000000000),"kırk",""))))))</f>
      </c>
      <c r="G5" s="2">
        <f>IF(AND(30000000000&lt;=E5,E5&lt;40000000000),"otuz",IF(AND(20000000000&lt;=E5,E5&lt;30000000000),"yirmi",IF(AND(10000000000&lt;=E5,E5&lt;20000000000),"on","")))</f>
      </c>
      <c r="H5" s="2">
        <f>F5&amp;G5</f>
      </c>
      <c r="J5" s="1">
        <f>MOD(J3,100000000000)</f>
        <v>0</v>
      </c>
      <c r="K5" s="2">
        <f>IF(AND(90000000000&lt;=J5,J5&lt;100000000000),"doksan",IF(AND(80000000000&lt;=J5,J5&lt;90000000000),"seksen",IF(AND(70000000000&lt;=J5,J5&lt;80000000000),"yetmiş",IF(AND(60000000000&lt;=J5,J5&lt;70000000000),"altmış",IF(AND(50000000000&lt;=J5,J5&lt;60000000000),"elli",IF(AND(40000000000&lt;=J5,J5&lt;50000000000),"kırk",""))))))</f>
      </c>
      <c r="L5" s="2">
        <f>IF(AND(30000000000&lt;=J5,J5&lt;40000000000),"otuz",IF(AND(20000000000&lt;=J5,J5&lt;30000000000),"yirmi",IF(AND(10000000000&lt;=J5,J5&lt;20000000000),"on","")))</f>
      </c>
      <c r="M5" s="2">
        <f>K5&amp;L5</f>
      </c>
    </row>
    <row r="6" spans="1:13" ht="15">
      <c r="A6">
        <v>50</v>
      </c>
      <c r="B6" t="s">
        <v>18</v>
      </c>
      <c r="E6" s="1">
        <f>MOD(E3,10000000000)</f>
        <v>0</v>
      </c>
      <c r="F6" s="2">
        <f>IF(AND(9000000000&lt;=E6,E6&lt;10000000000),"dokuztrilyon",IF(AND(8000000000&lt;=E6,E6&lt;9000000000),"sekiztrilyon",IF(AND(7000000000&lt;=E6,E6&lt;8000000000),"yeditrilyon",IF(AND(6000000000&lt;=E6,E6&lt;7000000000),"altıtrilyon",IF(AND(5000000000&lt;=E6,E6&lt;6000000000),"beştrilyon",IF(AND(4000000000&lt;=E6,E6&lt;5000000000),"dörttrilyon",""))))))</f>
      </c>
      <c r="G6" s="2">
        <f>IF(AND(3000000000&lt;=E6,E6&lt;4000000000),"üçtrilyon",IF(AND(2000000000&lt;=E6,E6&lt;3000000000),"ikitrilyon",IF(AND(1000000000&lt;=E6,E6&lt;2000000000),"birtrilyon","")))</f>
      </c>
      <c r="H6" s="2">
        <f>IF(AND(F6="",G6="",OR(H4&lt;&gt;"",H5&lt;&gt;"")),"trilyon",F6&amp;G6)</f>
      </c>
      <c r="J6" s="1">
        <f>MOD(J3,10000000000)</f>
        <v>0</v>
      </c>
      <c r="K6" s="2">
        <f>IF(AND(9000000000&lt;=J6,J6&lt;10000000000),"dokuztrilyon",IF(AND(8000000000&lt;=J6,J6&lt;9000000000),"sekiztrilyon",IF(AND(7000000000&lt;=J6,J6&lt;8000000000),"yeditrilyon",IF(AND(6000000000&lt;=J6,J6&lt;7000000000),"altıtrilyon",IF(AND(5000000000&lt;=J6,J6&lt;6000000000),"beştrilyon",IF(AND(4000000000&lt;=J6,J6&lt;5000000000),"dörttrilyon",""))))))</f>
      </c>
      <c r="L6" s="2">
        <f>IF(AND(3000000000&lt;=J6,J6&lt;4000000000),"üçtrilyon",IF(AND(2000000000&lt;=J6,J6&lt;3000000000),"ikitrilyon",IF(AND(1000000000&lt;=J6,J6&lt;2000000000),"birtrilyon","")))</f>
      </c>
      <c r="M6" s="2">
        <f>IF(AND(K6="",L6="",OR(M4&lt;&gt;"",M5&lt;&gt;"")),"trilyon",K6&amp;L6)</f>
      </c>
    </row>
    <row r="7" spans="1:13" ht="15">
      <c r="A7">
        <v>64</v>
      </c>
      <c r="B7" t="s">
        <v>13</v>
      </c>
      <c r="E7" s="1">
        <f>MOD(E3,1000000000)</f>
        <v>0</v>
      </c>
      <c r="F7" s="2">
        <f>IF(AND(900000000&lt;=E7,E7&lt;1000000000),"dokuzyüz",IF(AND(800000000&lt;=E7,E7&lt;900000000),"sekizyüz",IF(AND(700000000&lt;=E7,E7&lt;800000000),"yediyüz",IF(AND(600000000&lt;=E7,E7&lt;700000000),"altıyüz",IF(AND(500000000&lt;=E7,E7&lt;600000000),"beşyüz",IF(AND(400000000&lt;=E7,E7&lt;500000000),"dörtyüz",""))))))</f>
      </c>
      <c r="G7" s="2">
        <f>IF(AND(300000000&lt;=E7,E7&lt;400000000),"üçyüz",IF(AND(200000000&lt;=E7,E7&lt;300000000),"ikiyüz",IF(AND(100000000&lt;=E7,E7&lt;200000000),"yüz","")))</f>
      </c>
      <c r="H7" s="2">
        <f>F7&amp;G7</f>
      </c>
      <c r="J7" s="1">
        <f>MOD(J3,1000000000)</f>
        <v>0</v>
      </c>
      <c r="K7" s="2">
        <f>IF(AND(900000000&lt;=J7,J7&lt;1000000000),"dokuzyüz",IF(AND(800000000&lt;=J7,J7&lt;900000000),"sekizyüz",IF(AND(700000000&lt;=J7,J7&lt;800000000),"yediyüz",IF(AND(600000000&lt;=J7,J7&lt;700000000),"altıyüz",IF(AND(500000000&lt;=J7,J7&lt;600000000),"beşyüz",IF(AND(400000000&lt;=J7,J7&lt;500000000),"dörtyüz",""))))))</f>
      </c>
      <c r="L7" s="2">
        <f>IF(AND(300000000&lt;=J7,J7&lt;400000000),"üçyüz",IF(AND(200000000&lt;=J7,J7&lt;300000000),"ikiyüz",IF(AND(100000000&lt;=J7,J7&lt;200000000),"yüz","")))</f>
      </c>
      <c r="M7" s="2">
        <f>K7&amp;L7</f>
      </c>
    </row>
    <row r="8" spans="1:13" ht="15">
      <c r="A8">
        <v>1360</v>
      </c>
      <c r="B8" t="s">
        <v>14</v>
      </c>
      <c r="E8" s="1">
        <f>MOD(E3,100000000)</f>
        <v>0</v>
      </c>
      <c r="F8" s="2">
        <f>IF(AND(90000000&lt;=E8,E8&lt;100000000),"doksan",IF(AND(80000000&lt;=E8,E8&lt;90000000),"seksen",IF(AND(70000000&lt;=E8,E8&lt;80000000),"yetmiş",IF(AND(60000000&lt;=E8,E8&lt;70000000),"altmış",IF(AND(50000000&lt;=E8,E8&lt;60000000),"elli",IF(AND(40000000&lt;=E8,E8&lt;50000000),"kırk",""))))))</f>
      </c>
      <c r="G8" s="2">
        <f>IF(AND(30000000&lt;=E8,E8&lt;40000000),"otuz",IF(AND(20000000&lt;=E8,E8&lt;30000000),"yirmi",IF(AND(10000000&lt;=E8,E8&lt;20000000),"on","")))</f>
      </c>
      <c r="H8" s="2">
        <f>F8&amp;G8</f>
      </c>
      <c r="J8" s="1">
        <f>MOD(J3,100000000)</f>
        <v>0</v>
      </c>
      <c r="K8" s="2">
        <f>IF(AND(90000000&lt;=J8,J8&lt;100000000),"doksan",IF(AND(80000000&lt;=J8,J8&lt;90000000),"seksen",IF(AND(70000000&lt;=J8,J8&lt;80000000),"yetmiş",IF(AND(60000000&lt;=J8,J8&lt;70000000),"altmış",IF(AND(50000000&lt;=J8,J8&lt;60000000),"elli",IF(AND(40000000&lt;=J8,J8&lt;50000000),"kırk",""))))))</f>
      </c>
      <c r="L8" s="2">
        <f>IF(AND(30000000&lt;=J8,J8&lt;40000000),"otuz",IF(AND(20000000&lt;=J8,J8&lt;30000000),"yirmi",IF(AND(10000000&lt;=J8,J8&lt;20000000),"on","")))</f>
      </c>
      <c r="M8" s="2">
        <f>K8&amp;L8</f>
      </c>
    </row>
    <row r="9" spans="5:13" ht="15">
      <c r="E9" s="1">
        <f>MOD(E3,10000000)</f>
        <v>0</v>
      </c>
      <c r="F9" s="2">
        <f>IF(AND(9000000&lt;=E9,E9&lt;10000000),"dokuzmilyar",IF(AND(8000000&lt;=E9,E9&lt;9000000),"sekizmilyar",IF(AND(7000000&lt;=E9,E9&lt;8000000),"yedimilyar",IF(AND(6000000&lt;=E9,E9&lt;7000000),"altımilyar",IF(AND(5000000&lt;=E9,E9&lt;6000000),"beşmilyar",IF(AND(4000000&lt;=E9,E9&lt;5000000),"dörtmilyar",""))))))</f>
      </c>
      <c r="G9" s="2">
        <f>IF(AND(3000000&lt;=E9,E9&lt;4000000),"üçmilyar",IF(AND(2000000&lt;=E9,E9&lt;3000000),"ikimilyar",IF(AND(1000000&lt;=E9,E9&lt;2000000),"birmilyar","")))</f>
      </c>
      <c r="H9" s="2">
        <f>IF(AND(F9="",G9="",OR(H7&lt;&gt;"",H8&lt;&gt;"")),"milyar",F9&amp;G9)</f>
      </c>
      <c r="J9" s="1">
        <f>MOD(J3,10000000)</f>
        <v>0</v>
      </c>
      <c r="K9" s="2">
        <f>IF(AND(9000000&lt;=J9,J9&lt;10000000),"dokuzmilyar",IF(AND(8000000&lt;=J9,J9&lt;9000000),"sekizmilyar",IF(AND(7000000&lt;=J9,J9&lt;8000000),"yedimilyar",IF(AND(6000000&lt;=J9,J9&lt;7000000),"altımilyar",IF(AND(5000000&lt;=J9,J9&lt;6000000),"beşmilyar",IF(AND(4000000&lt;=J9,J9&lt;5000000),"dörtmilyar",""))))))</f>
      </c>
      <c r="L9" s="2">
        <f>IF(AND(3000000&lt;=J9,J9&lt;4000000),"üçmilyar",IF(AND(2000000&lt;=J9,J9&lt;3000000),"ikimilyar",IF(AND(1000000&lt;=J9,J9&lt;2000000),"birmilyar","")))</f>
      </c>
      <c r="M9" s="2">
        <f>IF(AND(K9="",L9="",OR(M7&lt;&gt;"",M8&lt;&gt;"")),"milyar",K9&amp;L9)</f>
      </c>
    </row>
    <row r="10" spans="5:13" ht="15">
      <c r="E10" s="1">
        <f>MOD(E3,1000000)</f>
        <v>0</v>
      </c>
      <c r="F10" s="2">
        <f>IF(AND(900000&lt;=E10,E10&lt;1000000),"dokuzyüz",IF(AND(800000&lt;=E10,E10&lt;900000),"sekizyüz",IF(AND(700000&lt;=E10,E10&lt;800000),"yediyüz",IF(AND(600000&lt;=E10,E10&lt;700000),"altıyüz",IF(AND(500000&lt;=E10,E10&lt;600000),"beşyüz",IF(AND(400000&lt;=E10,E10&lt;500000),"dörtyüz",""))))))</f>
      </c>
      <c r="G10" s="2">
        <f>IF(AND(300000&lt;=E10,E10&lt;400000),"üçyüz",IF(AND(200000&lt;=E10,E10&lt;300000),"ikiyüz",IF(AND(100000&lt;=E10,E10&lt;200000),"yüz","")))</f>
      </c>
      <c r="H10" s="2">
        <f>F10&amp;G10</f>
      </c>
      <c r="J10" s="1">
        <f>MOD(J3,1000000)</f>
        <v>0</v>
      </c>
      <c r="K10" s="2">
        <f>IF(AND(900000&lt;=J10,J10&lt;1000000),"dokuzyüz",IF(AND(800000&lt;=J10,J10&lt;900000),"sekizyüz",IF(AND(700000&lt;=J10,J10&lt;800000),"yediyüz",IF(AND(600000&lt;=J10,J10&lt;700000),"altıyüz",IF(AND(500000&lt;=J10,J10&lt;600000),"beşyüz",IF(AND(400000&lt;=J10,J10&lt;500000),"dörtyüz",""))))))</f>
      </c>
      <c r="L10" s="2">
        <f>IF(AND(300000&lt;=J10,J10&lt;400000),"üçyüz",IF(AND(200000&lt;=J10,J10&lt;300000),"ikiyüz",IF(AND(100000&lt;=J10,J10&lt;200000),"yüz","")))</f>
      </c>
      <c r="M10" s="2">
        <f>K10&amp;L10</f>
      </c>
    </row>
    <row r="11" spans="5:13" ht="15">
      <c r="E11" s="1">
        <f>MOD(E3,100000)</f>
        <v>0</v>
      </c>
      <c r="F11" s="2">
        <f>IF(AND(90000&lt;=E11,E11&lt;100000),"doksan",IF(AND(80000&lt;=E11,E11&lt;90000),"seksen",IF(AND(70000&lt;=E11,E11&lt;80000),"yetmiş",IF(AND(60000&lt;=E11,E11&lt;70000),"altmış",IF(AND(50000&lt;=E11,E11&lt;60000),"elli",IF(AND(40000&lt;=E11,E11&lt;50000),"kırk",""))))))</f>
      </c>
      <c r="G11" s="2">
        <f>IF(AND(30000&lt;=E11,E11&lt;40000),"otuz",IF(AND(20000&lt;=E11,E11&lt;30000),"yirmi",IF(AND(10000&lt;=E11,E11&lt;20000),"on","")))</f>
      </c>
      <c r="H11" s="2">
        <f>F11&amp;G11</f>
      </c>
      <c r="J11" s="1">
        <f>MOD(J3,100000)</f>
        <v>0</v>
      </c>
      <c r="K11" s="2">
        <f>IF(AND(90000&lt;=J11,J11&lt;100000),"doksan",IF(AND(80000&lt;=J11,J11&lt;90000),"seksen",IF(AND(70000&lt;=J11,J11&lt;80000),"yetmiş",IF(AND(60000&lt;=J11,J11&lt;70000),"altmış",IF(AND(50000&lt;=J11,J11&lt;60000),"elli",IF(AND(40000&lt;=J11,J11&lt;50000),"kırk",""))))))</f>
      </c>
      <c r="L11" s="2">
        <f>IF(AND(30000&lt;=J11,J11&lt;40000),"otuz",IF(AND(20000&lt;=J11,J11&lt;30000),"yirmi",IF(AND(10000&lt;=J11,J11&lt;20000),"on","")))</f>
      </c>
      <c r="M11" s="2">
        <f>K11&amp;L11</f>
      </c>
    </row>
    <row r="12" spans="5:13" ht="15">
      <c r="E12" s="1">
        <f>MOD(E3,10000)</f>
        <v>0</v>
      </c>
      <c r="F12" s="2">
        <f>IF(AND(9000&lt;=E12,E12&lt;10000),"dokuzmilyon",IF(AND(8000&lt;=E12,E12&lt;9000),"sekizmilyon",IF(AND(7000&lt;=E12,E12&lt;8000),"yedimilyon",IF(AND(6000&lt;=E12,E12&lt;7000),"altımilyon",IF(AND(5000&lt;=E12,E12&lt;6000),"beşmilyon",IF(AND(4000&lt;=E12,E12&lt;5000),"dörtmilyon",""))))))</f>
      </c>
      <c r="G12" s="2">
        <f>IF(AND(3000&lt;=E12,E12&lt;4000),"üçmilyon",IF(AND(2000&lt;=E12,E12&lt;3000),"ikimilyon",IF(AND(1000&lt;=E12,E12&lt;2000),"birmilyon","")))</f>
      </c>
      <c r="H12" s="2">
        <f>IF(AND(F12="",G12="",OR(H10&lt;&gt;"",H11&lt;&gt;"")),"milyon",F12&amp;G12)</f>
      </c>
      <c r="J12" s="1">
        <f>MOD(J3,10000)</f>
        <v>0</v>
      </c>
      <c r="K12" s="2">
        <f>IF(AND(9000&lt;=J12,J12&lt;10000),"dokuzmilyon",IF(AND(8000&lt;=J12,J12&lt;9000),"sekizmilyon",IF(AND(7000&lt;=J12,J12&lt;8000),"yedimilyon",IF(AND(6000&lt;=J12,J12&lt;7000),"altımilyon",IF(AND(5000&lt;=J12,J12&lt;6000),"beşmilyon",IF(AND(4000&lt;=J12,J12&lt;5000),"dörtmilyon",""))))))</f>
      </c>
      <c r="L12" s="2">
        <f>IF(AND(3000&lt;=J12,J12&lt;4000),"üçmilyon",IF(AND(2000&lt;=J12,J12&lt;3000),"ikimilyon",IF(AND(1000&lt;=J12,J12&lt;2000),"birmilyon","")))</f>
      </c>
      <c r="M12" s="2">
        <f>IF(AND(K12="",L12="",OR(M10&lt;&gt;"",M11&lt;&gt;"")),"milyon",K12&amp;L12)</f>
      </c>
    </row>
    <row r="13" spans="5:13" ht="15">
      <c r="E13" s="1">
        <f>MOD(G3,1000000)</f>
        <v>66250</v>
      </c>
      <c r="F13" s="2">
        <f>IF(AND(900000&lt;=E13,E13&lt;1000000),"dokuzyüz",IF(AND(800000&lt;=E13,E13&lt;900000),"sekizyüz",IF(AND(700000&lt;=E13,E13&lt;800000),"yediyüz",IF(AND(600000&lt;=E13,E13&lt;700000),"altıyüz",IF(AND(500000&lt;=E13,E13&lt;600000),"beşyüz",IF(AND(400000&lt;=E13,E13&lt;500000),"dörtyüz",""))))))</f>
      </c>
      <c r="G13" s="2">
        <f>IF(AND(300000&lt;=E13,E13&lt;400000),"üçyüz",IF(AND(200000&lt;=E13,E13&lt;300000),"ikiyüz",IF(AND(100000&lt;=E13,E13&lt;200000),"yüz","")))</f>
      </c>
      <c r="H13" s="2">
        <f>F13&amp;G13</f>
      </c>
      <c r="J13" s="1">
        <f>MOD(L3,1000000)</f>
        <v>66250</v>
      </c>
      <c r="K13" s="2">
        <f>IF(AND(900000&lt;=J13,J13&lt;1000000),"dokuzyüz",IF(AND(800000&lt;=J13,J13&lt;900000),"sekizyüz",IF(AND(700000&lt;=J13,J13&lt;800000),"yediyüz",IF(AND(600000&lt;=J13,J13&lt;700000),"altıyüz",IF(AND(500000&lt;=J13,J13&lt;600000),"beşyüz",IF(AND(400000&lt;=J13,J13&lt;500000),"dörtyüz",""))))))</f>
      </c>
      <c r="L13" s="2">
        <f>IF(AND(300000&lt;=J13,J13&lt;400000),"üçyüz",IF(AND(200000&lt;=J13,J13&lt;300000),"ikiyüz",IF(AND(100000&lt;=J13,J13&lt;200000),"yüz","")))</f>
      </c>
      <c r="M13" s="2">
        <f>K13&amp;L13</f>
      </c>
    </row>
    <row r="14" spans="5:13" ht="15">
      <c r="E14" s="1">
        <f>MOD(G3,100000)</f>
        <v>66250</v>
      </c>
      <c r="F14" s="2" t="str">
        <f>IF(AND(90000&lt;=E14,E14&lt;100000),"doksan",IF(AND(80000&lt;=E14,E14&lt;90000),"seksen",IF(AND(70000&lt;=E14,E14&lt;80000),"yetmiş",IF(AND(60000&lt;=E14,E14&lt;70000),"altmış",IF(AND(50000&lt;=E14,E14&lt;60000),"elli",IF(AND(40000&lt;=E14,E14&lt;50000),"kırk",""))))))</f>
        <v>altmış</v>
      </c>
      <c r="G14" s="2">
        <f>IF(AND(30000&lt;=E14,E14&lt;40000),"otuz",IF(AND(20000&lt;=E14,E14&lt;30000),"yirmi",IF(AND(10000&lt;=E14,E14&lt;20000),"on","")))</f>
      </c>
      <c r="H14" s="2" t="str">
        <f>F14&amp;G14</f>
        <v>altmış</v>
      </c>
      <c r="J14" s="1">
        <f>MOD(L3,100000)</f>
        <v>66250</v>
      </c>
      <c r="K14" s="2" t="str">
        <f>IF(AND(90000&lt;=J14,J14&lt;100000),"doksan",IF(AND(80000&lt;=J14,J14&lt;90000),"seksen",IF(AND(70000&lt;=J14,J14&lt;80000),"yetmiş",IF(AND(60000&lt;=J14,J14&lt;70000),"altmış",IF(AND(50000&lt;=J14,J14&lt;60000),"elli",IF(AND(40000&lt;=J14,J14&lt;50000),"kırk",""))))))</f>
        <v>altmış</v>
      </c>
      <c r="L14" s="2">
        <f>IF(AND(30000&lt;=J14,J14&lt;40000),"otuz",IF(AND(20000&lt;=J14,J14&lt;30000),"yirmi",IF(AND(10000&lt;=J14,J14&lt;20000),"on","")))</f>
      </c>
      <c r="M14" s="2" t="str">
        <f>K14&amp;L14</f>
        <v>altmış</v>
      </c>
    </row>
    <row r="15" spans="5:13" ht="15">
      <c r="E15" s="1">
        <f>MOD(G3,10000)</f>
        <v>6250</v>
      </c>
      <c r="F15" s="2" t="str">
        <f>IF(AND(9000&lt;=E15,E15&lt;10000),"dokuzbin",IF(AND(8000&lt;=E15,E15&lt;9000),"sekizbin",IF(AND(7000&lt;=E15,E15&lt;8000),"yedibin",IF(AND(6000&lt;=E15,E15&lt;7000),"altıbin",IF(AND(5000&lt;=E15,E15&lt;6000),"beşbin",IF(AND(4000&lt;=E15,E15&lt;5000),"dörtbin",""))))))</f>
        <v>altıbin</v>
      </c>
      <c r="G15" s="2">
        <f>IF(AND(3000&lt;=E15,E15&lt;4000),"üçbin",IF(AND(2000&lt;=E15,E15&lt;3000),"ikibin",IF(AND(1000&lt;=E15,E15&lt;2000),"birbin","")))</f>
      </c>
      <c r="H15" s="2" t="str">
        <f>IF(AND(F15="",G15="",OR(H13&lt;&gt;"",H14&lt;&gt;"")),"bin",IF(AND(H13="",H14="",G15="birbin"),"bin",F15&amp;G15))</f>
        <v>altıbin</v>
      </c>
      <c r="J15" s="1">
        <f>MOD(L3,10000)</f>
        <v>6250</v>
      </c>
      <c r="K15" s="2" t="str">
        <f>IF(AND(9000&lt;=J15,J15&lt;10000),"dokuzbin",IF(AND(8000&lt;=J15,J15&lt;9000),"sekizbin",IF(AND(7000&lt;=J15,J15&lt;8000),"yedibin",IF(AND(6000&lt;=J15,J15&lt;7000),"altıbin",IF(AND(5000&lt;=J15,J15&lt;6000),"beşbin",IF(AND(4000&lt;=J15,J15&lt;5000),"dörtbin",""))))))</f>
        <v>altıbin</v>
      </c>
      <c r="L15" s="2">
        <f>IF(AND(3000&lt;=J15,J15&lt;4000),"üçbin",IF(AND(2000&lt;=J15,J15&lt;3000),"ikibin",IF(AND(1000&lt;=J15,J15&lt;2000),"birbin","")))</f>
      </c>
      <c r="M15" s="2" t="str">
        <f>IF(AND(K15="",L15="",OR(M13&lt;&gt;"",M14&lt;&gt;"")),"bin",IF(AND(M13="",M14="",L15="birbin"),"bin",K15&amp;L15))</f>
        <v>altıbin</v>
      </c>
    </row>
    <row r="16" spans="5:13" ht="15">
      <c r="E16" s="1">
        <f>MOD(G3,1000)</f>
        <v>250</v>
      </c>
      <c r="F16" s="2">
        <f>IF(AND(900&lt;=E16,E16&lt;1000),"dokuzyüz",IF(AND(800&lt;=E16,E16&lt;900),"sekizyüz",IF(AND(700&lt;=E16,E16&lt;800),"yediyüz",IF(AND(600&lt;=E16,E16&lt;700),"altıyüz",IF(AND(500&lt;=E16,E16&lt;600),"beşyüz",IF(AND(400&lt;=E16,E16&lt;500),"dörtyüz",""))))))</f>
      </c>
      <c r="G16" s="2" t="str">
        <f>IF(AND(300&lt;=E16,E16&lt;400),"üçyüz",IF(AND(200&lt;=E16,E16&lt;300),"ikiyüz",IF(AND(100&lt;=E16,E16&lt;200),"yüz","")))</f>
        <v>ikiyüz</v>
      </c>
      <c r="H16" s="2" t="str">
        <f>F16&amp;G16</f>
        <v>ikiyüz</v>
      </c>
      <c r="J16" s="1">
        <f>MOD(L3,1000)</f>
        <v>250</v>
      </c>
      <c r="K16" s="2">
        <f>IF(AND(900&lt;=J16,J16&lt;1000),"dokuzyüz",IF(AND(800&lt;=J16,J16&lt;900),"sekizyüz",IF(AND(700&lt;=J16,J16&lt;800),"yediyüz",IF(AND(600&lt;=J16,J16&lt;700),"altıyüz",IF(AND(500&lt;=J16,J16&lt;600),"beşyüz",IF(AND(400&lt;=J16,J16&lt;500),"dörtyüz",""))))))</f>
      </c>
      <c r="L16" s="2" t="str">
        <f>IF(AND(300&lt;=J16,J16&lt;400),"üçyüz",IF(AND(200&lt;=J16,J16&lt;300),"ikiyüz",IF(AND(100&lt;=J16,J16&lt;200),"yüz","")))</f>
        <v>ikiyüz</v>
      </c>
      <c r="M16" s="2" t="str">
        <f>K16&amp;L16</f>
        <v>ikiyüz</v>
      </c>
    </row>
    <row r="17" spans="5:13" ht="15">
      <c r="E17" s="1">
        <f>MOD(G3,100)</f>
        <v>50</v>
      </c>
      <c r="F17" s="2" t="str">
        <f>IF(AND(90&lt;=E17,E17&lt;100),"doksan",IF(AND(80&lt;=E17,E17&lt;90),"seksen",IF(AND(70&lt;=E17,E17&lt;80),"yetmiş",IF(AND(60&lt;=E17,E17&lt;70),"altmış",IF(AND(50&lt;=E17,E17&lt;60),"elli",IF(AND(40&lt;=E17,E17&lt;50),"kırk",""))))))</f>
        <v>elli</v>
      </c>
      <c r="G17" s="2">
        <f>IF(AND(30&lt;=E17,E17&lt;40),"otuz",IF(AND(20&lt;=E17,E17&lt;30),"yirmi",IF(AND(10&lt;=E17,E17&lt;20),"on","")))</f>
      </c>
      <c r="H17" s="2" t="str">
        <f>F17&amp;G17</f>
        <v>elli</v>
      </c>
      <c r="J17" s="1">
        <f>MOD(L3,100)</f>
        <v>50</v>
      </c>
      <c r="K17" s="2" t="str">
        <f>IF(AND(90&lt;=J17,J17&lt;100),"doksan",IF(AND(80&lt;=J17,J17&lt;90),"seksen",IF(AND(70&lt;=J17,J17&lt;80),"yetmiş",IF(AND(60&lt;=J17,J17&lt;70),"altmış",IF(AND(50&lt;=J17,J17&lt;60),"elli",IF(AND(40&lt;=J17,J17&lt;50),"kırk",""))))))</f>
        <v>elli</v>
      </c>
      <c r="L17" s="2">
        <f>IF(AND(30&lt;=J17,J17&lt;40),"otuz",IF(AND(20&lt;=J17,J17&lt;30),"yirmi",IF(AND(10&lt;=J17,J17&lt;20),"on","")))</f>
      </c>
      <c r="M17" s="2" t="str">
        <f>K17&amp;L17</f>
        <v>elli</v>
      </c>
    </row>
    <row r="18" spans="5:13" ht="15">
      <c r="E18" s="1">
        <f>MOD(G3,10)</f>
        <v>0</v>
      </c>
      <c r="F18" s="2">
        <f>IF(AND(9&lt;=E18,E18&lt;10),"dokuz",IF(AND(8&lt;=E18,E18&lt;9),"sekiz",IF(AND(7&lt;=E18,E18&lt;8),"yedi",IF(AND(6&lt;=E18,E18&lt;7),"altı",IF(AND(5&lt;=E18,E18&lt;6),"beş",IF(AND(4&lt;=E18,E18&lt;5),"dört",""))))))</f>
      </c>
      <c r="G18" s="2">
        <f>IF(AND(3&lt;=E18,E18&lt;4),"üç",IF(AND(2&lt;=E18,E18&lt;3),"iki",IF(AND(1&lt;=E18,E18&lt;2),"bir","")))</f>
      </c>
      <c r="H18" s="2">
        <f>F18&amp;G18</f>
      </c>
      <c r="J18" s="1">
        <f>MOD(L3,10)</f>
        <v>0</v>
      </c>
      <c r="K18" s="2">
        <f>IF(AND(9&lt;=J18,J18&lt;10),"dokuz",IF(AND(8&lt;=J18,J18&lt;9),"sekiz",IF(AND(7&lt;=J18,J18&lt;8),"yedi",IF(AND(6&lt;=J18,J18&lt;7),"altı",IF(AND(5&lt;=J18,J18&lt;6),"beş",IF(AND(4&lt;=J18,J18&lt;5),"dört",""))))))</f>
      </c>
      <c r="L18" s="2">
        <f>IF(AND(3&lt;=J18,J18&lt;4),"üç",IF(AND(2&lt;=J18,J18&lt;3),"iki",IF(AND(1&lt;=J18,J18&lt;2),"bir","")))</f>
      </c>
      <c r="M18" s="2">
        <f>K18&amp;L18</f>
      </c>
    </row>
    <row r="19" spans="5:13" ht="15">
      <c r="E19" s="425" t="str">
        <f>IF(E3="","",H4&amp;H5&amp;H6&amp;H7&amp;H8&amp;H9&amp;H10&amp;H11&amp;H12&amp;H13&amp;H14&amp;H15&amp;H16&amp;H17&amp;H18)</f>
        <v>altmışaltıbinikiyüzelli</v>
      </c>
      <c r="F19" s="425"/>
      <c r="G19" s="425"/>
      <c r="H19" s="425"/>
      <c r="J19" s="425" t="str">
        <f>IF(J3="","",M4&amp;M5&amp;M6&amp;M7&amp;M8&amp;M9&amp;M10&amp;M11&amp;M12&amp;M13&amp;M14&amp;M15&amp;M16&amp;M17&amp;M18)</f>
        <v>altmışaltıbinikiyüzelli</v>
      </c>
      <c r="K19" s="425"/>
      <c r="L19" s="425"/>
      <c r="M19" s="425"/>
    </row>
  </sheetData>
  <sheetProtection/>
  <mergeCells count="10">
    <mergeCell ref="E1:H1"/>
    <mergeCell ref="J1:M1"/>
    <mergeCell ref="J2:M2"/>
    <mergeCell ref="J19:M19"/>
    <mergeCell ref="E3:F3"/>
    <mergeCell ref="G3:H3"/>
    <mergeCell ref="E19:H19"/>
    <mergeCell ref="E2:H2"/>
    <mergeCell ref="J3:K3"/>
    <mergeCell ref="L3:M3"/>
  </mergeCells>
  <printOptions/>
  <pageMargins left="0.75" right="0.75" top="1" bottom="1" header="0.5" footer="0.5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a.temizkalp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a.temizkalp</dc:creator>
  <cp:keywords/>
  <dc:description/>
  <cp:lastModifiedBy>Windows Kullanıcısı</cp:lastModifiedBy>
  <cp:lastPrinted>2017-08-08T12:36:30Z</cp:lastPrinted>
  <dcterms:created xsi:type="dcterms:W3CDTF">2000-06-07T08:42:41Z</dcterms:created>
  <dcterms:modified xsi:type="dcterms:W3CDTF">2017-12-14T06:25:30Z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